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25" windowWidth="24030" windowHeight="508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 name="SoKĐKTheoDoiRieng" sheetId="36" r:id="rId36"/>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fn.COUNTIFS" hidden="1">#NAME?</definedName>
    <definedName name="_xlfn.SUMIFS" hidden="1">#NAME?</definedName>
    <definedName name="Nguyennhan" localSheetId="23">#REF!</definedName>
    <definedName name="Nguyennhan" localSheetId="24">#REF!</definedName>
    <definedName name="Nguyennhan" localSheetId="25">#REF!</definedName>
    <definedName name="Nguyennhan" localSheetId="26">#REF!</definedName>
    <definedName name="Nguyennhan" localSheetId="27">#REF!</definedName>
    <definedName name="Nguyennhan" localSheetId="28">#REF!</definedName>
    <definedName name="Nguyennhan" localSheetId="29">#REF!</definedName>
    <definedName name="Nguyennhan" localSheetId="30">#REF!</definedName>
    <definedName name="Nguyennhan" localSheetId="31">#REF!</definedName>
    <definedName name="Nguyennhan" localSheetId="32">#REF!</definedName>
    <definedName name="Nguyennhan" localSheetId="33">#REF!</definedName>
    <definedName name="Nguyennhan" localSheetId="34">#REF!</definedName>
    <definedName name="Nguyennhan">#REF!</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'06'!$A$1:$S$108</definedName>
    <definedName name="_xlnm.Print_Area" localSheetId="22">'07'!$A$1:$T$113</definedName>
    <definedName name="_xlnm.Print_Area" localSheetId="23">'08'!$A$1:$N$29</definedName>
    <definedName name="_xlnm.Print_Area" localSheetId="25">'10'!$A$1:$L$31</definedName>
    <definedName name="_xlnm.Print_Area" localSheetId="26">'11'!$A$1:$U$30</definedName>
    <definedName name="_xlnm.Print_Area" localSheetId="29">'14'!$A$1:$U$32</definedName>
    <definedName name="_xlnm.Print_Area" localSheetId="33">'18'!$A$1:$L$36</definedName>
    <definedName name="_xlnm.Print_Area" localSheetId="1">'Mãu BC mien giam 8'!$A$1:$N$36</definedName>
    <definedName name="_xlnm.Print_Area" localSheetId="15">'PT02'!$A$1:$C$40</definedName>
    <definedName name="_xlnm.Print_Area" localSheetId="19">'PT04'!$A$1:$C$42</definedName>
    <definedName name="_xlnm.Print_Area" localSheetId="35">'SoKĐKTheoDoiRieng'!$A$1:$J$92</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<sst xmlns="http://schemas.openxmlformats.org/spreadsheetml/2006/main" count="3929" uniqueCount="865">
  <si>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</si>
  <si>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</si>
  <si>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</si>
  <si>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</si>
  <si>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</si>
  <si>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</si>
  <si>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</si>
  <si>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</si>
  <si>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</si>
  <si>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</si>
  <si>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</si>
  <si>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</si>
  <si>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</si>
  <si>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</si>
  <si>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</si>
  <si>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</si>
  <si>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</si>
  <si>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</si>
  <si>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</si>
  <si>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</si>
  <si>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</si>
  <si>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</si>
  <si>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</si>
  <si>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</si>
  <si>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</si>
  <si>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</si>
  <si>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</si>
  <si>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</si>
  <si>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</si>
  <si>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</si>
  <si>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</si>
  <si>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</si>
  <si>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</si>
  <si>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</si>
  <si>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</si>
  <si>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</si>
  <si>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</si>
  <si>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</si>
  <si>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</si>
  <si>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</si>
  <si>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</si>
  <si>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</si>
  <si>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</si>
  <si>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</si>
  <si>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</si>
  <si>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</si>
  <si>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</si>
  <si>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</si>
  <si>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</si>
  <si>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</si>
  <si>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</si>
  <si>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</si>
  <si>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</si>
  <si>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</si>
  <si>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</si>
  <si>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</si>
  <si>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</si>
  <si>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</si>
  <si>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</si>
  <si>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</si>
  <si>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</si>
  <si>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</si>
  <si>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</si>
  <si>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</si>
  <si>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</si>
  <si>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</si>
  <si>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</si>
  <si>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</si>
  <si>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</si>
  <si>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</si>
  <si>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</si>
  <si>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</si>
  <si>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</si>
  <si>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</si>
  <si>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</si>
  <si>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</si>
  <si>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</si>
  <si>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</si>
  <si>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</si>
  <si>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</si>
  <si>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</si>
  <si>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</si>
  <si>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</si>
  <si>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</si>
  <si>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</si>
  <si>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</si>
  <si>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</si>
  <si>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</si>
  <si>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</si>
  <si>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</si>
  <si>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</si>
  <si>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</si>
  <si>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</si>
  <si>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</si>
  <si>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</si>
  <si>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</si>
  <si>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</si>
  <si>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</si>
  <si>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</si>
  <si>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</si>
  <si>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</si>
  <si>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</si>
  <si>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</si>
  <si>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</si>
  <si>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</si>
  <si>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</si>
  <si>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</si>
  <si>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</si>
  <si>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</si>
  <si>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</si>
  <si>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</si>
  <si>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</si>
  <si>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</si>
  <si>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</si>
  <si>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</si>
  <si>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</si>
  <si>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</si>
  <si>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</si>
  <si>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</si>
  <si>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</si>
  <si>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</si>
  <si>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</si>
  <si>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</si>
  <si>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</si>
  <si>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</si>
  <si>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</si>
  <si>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</si>
  <si>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</si>
  <si>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</si>
  <si>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</si>
  <si>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</si>
  <si>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</si>
  <si>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</si>
  <si>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</si>
  <si>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</si>
  <si>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</si>
  <si>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</si>
  <si>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</si>
  <si>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</si>
  <si>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</si>
  <si>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</si>
  <si>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</si>
  <si>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</si>
  <si>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</si>
  <si>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</si>
  <si>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</si>
  <si>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</si>
  <si>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</si>
  <si>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</si>
  <si>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</si>
  <si>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</si>
  <si>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</si>
  <si>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</si>
  <si>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</si>
  <si>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</si>
  <si>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</si>
  <si>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</si>
  <si>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</si>
  <si>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</si>
  <si>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</si>
  <si>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</si>
  <si>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</si>
  <si>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</si>
  <si>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</si>
  <si>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</si>
  <si>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</si>
  <si>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</si>
  <si>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</si>
  <si>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</si>
  <si>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</si>
  <si>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</si>
  <si>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</si>
  <si>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</si>
  <si>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</si>
  <si>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</si>
  <si>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</si>
  <si>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</si>
  <si>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</si>
  <si>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</si>
  <si>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</si>
  <si>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</si>
  <si>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</si>
  <si>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</si>
  <si>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</si>
  <si>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</si>
  <si>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</si>
  <si>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</si>
  <si>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</si>
  <si>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</si>
  <si>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</si>
  <si>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</si>
  <si>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</si>
  <si>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</si>
  <si>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</si>
  <si>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</si>
  <si>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</si>
  <si>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</si>
  <si>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</si>
  <si>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</si>
  <si>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</si>
  <si>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</si>
  <si>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</si>
  <si>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</si>
  <si>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</si>
  <si>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</si>
  <si>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</si>
  <si>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</si>
  <si>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</si>
  <si>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</si>
  <si>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</si>
  <si>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</si>
  <si>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</si>
  <si>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</si>
  <si>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</si>
  <si>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</si>
  <si>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</si>
  <si>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</si>
  <si>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</si>
  <si>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</si>
  <si>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</si>
  <si>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</si>
  <si>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</si>
  <si>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</si>
  <si>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</si>
  <si>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</si>
  <si>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</si>
  <si>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</si>
  <si>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</si>
  <si>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</si>
  <si>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</si>
  <si>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</si>
  <si>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</si>
  <si>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</si>
  <si>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</si>
  <si>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</si>
  <si>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</si>
  <si>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</si>
  <si>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</si>
  <si>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</si>
  <si>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</si>
  <si>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</si>
  <si>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</si>
  <si>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</si>
  <si>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</si>
  <si>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</si>
  <si>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</si>
  <si>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</si>
  <si>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</si>
  <si>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</si>
  <si>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</si>
  <si>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</si>
  <si>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</si>
  <si>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</si>
  <si>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</si>
  <si>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</si>
  <si>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</si>
  <si>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</si>
  <si>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</si>
  <si>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</si>
  <si>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</si>
  <si>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</si>
  <si>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</si>
  <si>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</si>
  <si>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</si>
  <si>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</si>
  <si>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</si>
  <si>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</si>
  <si>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</si>
  <si>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</si>
  <si>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</si>
  <si>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</si>
  <si>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</si>
  <si>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</si>
  <si>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</si>
  <si>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</si>
  <si>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</si>
  <si>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</si>
  <si>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</si>
  <si>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</si>
  <si>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</si>
  <si>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</si>
  <si>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</si>
  <si>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</si>
  <si>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</si>
  <si>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</si>
  <si>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</si>
  <si>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</si>
  <si>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</si>
  <si>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</si>
  <si>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</si>
  <si>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</si>
  <si>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</si>
  <si>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</si>
  <si>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</si>
  <si>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</si>
  <si>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</si>
  <si>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</si>
  <si>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</si>
  <si>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</si>
  <si>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</si>
  <si>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</si>
  <si>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</si>
  <si>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</si>
  <si>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</si>
  <si>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</si>
  <si>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</si>
  <si>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</si>
  <si>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</si>
  <si>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</si>
  <si>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</si>
  <si>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</si>
  <si>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</si>
  <si>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</si>
  <si>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</si>
  <si>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</si>
  <si>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</si>
  <si>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</si>
  <si>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</si>
  <si>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</si>
  <si>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</si>
  <si>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</si>
  <si>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</si>
  <si>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</si>
  <si>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</si>
  <si>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</si>
  <si>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</si>
  <si>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</si>
  <si>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</si>
  <si>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</si>
  <si>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</si>
  <si>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</si>
  <si>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</si>
  <si>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</si>
  <si>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</si>
  <si>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</si>
  <si>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</si>
  <si>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</si>
  <si>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</si>
  <si>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</si>
  <si>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</si>
  <si>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</si>
  <si>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</si>
  <si>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</si>
  <si>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</si>
  <si>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</si>
  <si>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</si>
  <si>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</si>
  <si>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</si>
  <si>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</si>
  <si>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</si>
  <si>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</si>
  <si>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</si>
  <si>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</si>
  <si>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</si>
  <si>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</si>
  <si>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</si>
  <si>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</si>
  <si>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</si>
  <si>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</si>
  <si>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</si>
  <si>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</si>
  <si>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</si>
  <si>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</si>
  <si>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</si>
  <si>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</si>
  <si>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</si>
  <si>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</si>
  <si>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</si>
  <si>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</si>
  <si>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</si>
  <si>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</si>
  <si>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</si>
  <si>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</si>
  <si>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</si>
  <si>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</si>
  <si>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</si>
  <si>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</si>
  <si>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</si>
  <si>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</si>
  <si>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</si>
  <si>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</si>
  <si>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</si>
  <si>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</si>
  <si>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</si>
  <si>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</si>
  <si>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</si>
  <si>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</si>
  <si>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</si>
  <si>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</si>
  <si>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</si>
  <si>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</si>
  <si>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</si>
  <si>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</si>
  <si>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</si>
  <si>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</si>
  <si>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</si>
  <si>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</si>
  <si>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</si>
  <si>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</si>
  <si>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</si>
  <si>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</si>
  <si>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</si>
  <si>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</si>
  <si>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</si>
  <si>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</si>
  <si>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</si>
  <si>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</si>
  <si>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</si>
  <si>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</si>
  <si>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</si>
  <si>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</si>
  <si>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</si>
  <si>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</si>
  <si>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</si>
  <si>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</si>
  <si>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</si>
  <si>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</si>
  <si>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</si>
  <si>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</si>
  <si>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</si>
  <si>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</si>
  <si>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</si>
  <si>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</si>
  <si>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</si>
  <si>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</si>
  <si>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</si>
  <si>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</si>
  <si>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</si>
  <si>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</si>
  <si>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</si>
  <si>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</si>
  <si>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</si>
  <si>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</si>
  <si>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</si>
  <si>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</si>
  <si>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</si>
  <si>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</si>
  <si>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</si>
  <si>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</si>
  <si>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</si>
  <si>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</si>
  <si>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</si>
  <si>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</si>
  <si>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</si>
  <si>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</si>
  <si>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</si>
  <si>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</si>
  <si>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</si>
  <si>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</si>
  <si>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</si>
  <si>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</si>
  <si>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</si>
  <si>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</si>
  <si>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</si>
  <si>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</si>
  <si>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</si>
  <si>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</si>
  <si>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</si>
  <si>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</si>
  <si>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</si>
  <si>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</si>
  <si>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</si>
  <si>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</si>
  <si>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</si>
  <si>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</si>
  <si>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</si>
  <si>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</si>
  <si>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</si>
  <si>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</si>
  <si>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</si>
  <si>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</si>
  <si>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</si>
  <si>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</si>
  <si>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</si>
  <si>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</si>
  <si>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</si>
  <si>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</si>
  <si>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</si>
  <si>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</si>
  <si>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</si>
  <si>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</si>
  <si>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</si>
  <si>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</si>
  <si>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</si>
  <si>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</si>
  <si>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</si>
  <si>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</si>
  <si>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</si>
  <si>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</si>
  <si>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</si>
  <si>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</si>
  <si>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</si>
  <si>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</si>
  <si>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</si>
  <si>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</si>
  <si>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</si>
  <si>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</si>
  <si>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</si>
  <si>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</si>
  <si>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</si>
  <si>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</si>
  <si>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</si>
  <si>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</si>
  <si>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</si>
  <si>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</si>
  <si>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</si>
  <si>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</si>
  <si>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</si>
  <si>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</si>
  <si>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</si>
  <si>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</si>
  <si>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</si>
  <si>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</si>
  <si>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</si>
  <si>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</si>
  <si>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</si>
  <si>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</si>
  <si>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</si>
  <si>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</si>
  <si>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</si>
  <si>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</si>
  <si>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</si>
  <si>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</si>
  <si>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</si>
  <si>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</si>
  <si>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</si>
  <si>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</si>
  <si>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</si>
  <si>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</si>
  <si>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</si>
  <si>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</si>
  <si>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</si>
  <si>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</si>
  <si>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</si>
  <si>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</si>
  <si>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</si>
  <si>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</si>
  <si>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</si>
  <si>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</si>
  <si>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</si>
  <si>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</si>
  <si>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</si>
  <si>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</si>
  <si>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</si>
  <si>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</si>
  <si>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</si>
  <si>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</si>
  <si>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</si>
  <si>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</si>
  <si>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</si>
  <si>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</si>
  <si>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</si>
  <si>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</si>
  <si>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</si>
  <si>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</si>
  <si>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</si>
  <si>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</si>
  <si>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</si>
  <si>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Người lập biểu</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</si>
  <si>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</si>
  <si>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</si>
  <si>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</si>
  <si>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</si>
  <si>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</si>
  <si>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</si>
  <si>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</si>
  <si>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</si>
  <si>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</si>
  <si>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</si>
  <si>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</si>
  <si>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</si>
  <si>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</si>
  <si>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</si>
  <si>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t>Tổng số có điều kiện thi hành</t>
  </si>
  <si>
    <t>Tỷ lệ (xong + đình chỉ)/ Có điều kiện</t>
  </si>
  <si>
    <t>Đơn vị  báo cáo:</t>
  </si>
  <si>
    <t>Đơn vị tính: 1.000 đồng</t>
  </si>
  <si>
    <t>SỐ VIỆC ĐỀ NGHỊ TÒA ÁN XÉT MIỄN, GIẢM VÀ KẾT QUẢ XÉT MIỄN, GIẢM NGHĨA VỤ THI HÀNH ÁN DÂN SỰ</t>
  </si>
  <si>
    <r>
      <t xml:space="preserve">Đơn vị gửi báo cáo: </t>
    </r>
    <r>
      <rPr>
        <b/>
        <sz val="11"/>
        <rFont val="Times New Roman"/>
        <family val="1"/>
      </rPr>
      <t xml:space="preserve"> </t>
    </r>
  </si>
  <si>
    <t xml:space="preserve"> Biểu số: 11/TK-THA</t>
  </si>
  <si>
    <t>KHIẾU NẠI VÀ GIẢI QUYẾT KHIẾU NẠI TRONG THI HÀNH ÁN DÂN SỰ</t>
  </si>
  <si>
    <t xml:space="preserve"> Ngày nhận báo cáo:</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</si>
  <si>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</si>
  <si>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</si>
  <si>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</si>
  <si>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</si>
  <si>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</si>
  <si>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</si>
  <si>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</si>
  <si>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</si>
  <si>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</si>
  <si>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</si>
  <si>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</si>
  <si>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</si>
  <si>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</si>
  <si>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</si>
  <si>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</si>
  <si>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</si>
  <si>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</si>
  <si>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</si>
  <si>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</si>
  <si>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</si>
  <si>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</si>
  <si>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</si>
  <si>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</si>
  <si>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</si>
  <si>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</si>
  <si>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</si>
  <si>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</si>
  <si>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 xml:space="preserve"> Biểu số: 12/TK-THA</t>
  </si>
  <si>
    <t>TỐ CÁO VÀ GIẢI QUYẾT TỐ CÁO TRONG THI HÀNH ÁN DÂN SỰ</t>
  </si>
  <si>
    <t xml:space="preserve"> Ngày nhận báo cáo: </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</si>
  <si>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</si>
  <si>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</si>
  <si>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</si>
  <si>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</si>
  <si>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</si>
  <si>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</si>
  <si>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</si>
  <si>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</si>
  <si>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</si>
  <si>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</si>
  <si>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</si>
  <si>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</si>
  <si>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</si>
  <si>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</si>
  <si>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</si>
  <si>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</si>
  <si>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</si>
  <si>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</si>
  <si>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</si>
  <si>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</si>
  <si>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</si>
  <si>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</si>
  <si>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</si>
  <si>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</si>
  <si>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</si>
  <si>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</si>
  <si>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</si>
  <si>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</si>
  <si>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</si>
  <si>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</si>
  <si>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</si>
  <si>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</si>
  <si>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</si>
  <si>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</si>
  <si>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</si>
  <si>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</si>
  <si>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</si>
  <si>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</si>
  <si>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</si>
  <si>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</si>
  <si>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</si>
  <si>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</si>
  <si>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</si>
  <si>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</si>
  <si>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</si>
  <si>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</si>
  <si>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</si>
  <si>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</si>
  <si>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</si>
  <si>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</si>
  <si>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</si>
  <si>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</si>
  <si>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</si>
  <si>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t>SỐ CUỘC KIỂM SÁT VÀ KẾT QUẢ  KIỂM SÁT</t>
  </si>
  <si>
    <t>SỐ VIỆC, SỐ TIỀN TRONG CÁC BẢN ÁN, QUYẾT ĐỊNH KHÁNG NGHỊ  VÀ KẾT QUẢ XỬ LÝ KHÁNG NGHỊ
 CỦA TOÀ ÁN VÀ VIỆN KIỂM SÁT</t>
  </si>
  <si>
    <t>Đơn vị báo cáo:</t>
  </si>
  <si>
    <t>Tổng số</t>
  </si>
  <si>
    <t>Cục THADS tỉnh Tây Ninh</t>
  </si>
  <si>
    <t>Đỗ Trung Hậu</t>
  </si>
  <si>
    <t>Tổng cục Thi hành án dân sự</t>
  </si>
  <si>
    <t>Đơn vị nhận báo cáo:</t>
  </si>
  <si>
    <t>Cục THADS tỉnh</t>
  </si>
  <si>
    <t>Chi cục THADS TP Tây Ninh</t>
  </si>
  <si>
    <t>Chi cục THADS huyện Hòa Thành</t>
  </si>
  <si>
    <t>Chi cục THADS huyện Dương Minh Châu</t>
  </si>
  <si>
    <t>Chi cục THADS huyện Châu Thành</t>
  </si>
  <si>
    <t>Chi cục THADS huyện Tân Biên</t>
  </si>
  <si>
    <t>Chi cục THADS huyện Tân Châu</t>
  </si>
  <si>
    <t>Chi cục THADS huyện Gò Dầu</t>
  </si>
  <si>
    <t>Chi cục THADS huyện Trảng Bàng</t>
  </si>
  <si>
    <t>Chi cục THADS huyện Bến Cầu</t>
  </si>
  <si>
    <r>
      <t xml:space="preserve">* </t>
    </r>
    <r>
      <rPr>
        <b/>
        <u val="single"/>
        <sz val="8"/>
        <color indexed="10"/>
        <rFont val="Times New Roman"/>
        <family val="1"/>
      </rPr>
      <t>Ghi chú</t>
    </r>
    <r>
      <rPr>
        <sz val="8"/>
        <color indexed="10"/>
        <rFont val="Times New Roman"/>
        <family val="1"/>
      </rPr>
      <t>: Số biên chế thực hiện (cột 18) có dấn ngoặc (...) là thể hiện số âm có nghĩa là đơn vị đang dư biên chế so với số biên chế được giao.</t>
    </r>
  </si>
  <si>
    <t>CN</t>
  </si>
  <si>
    <r>
      <t xml:space="preserve">Đơn vị gửi báo cáo: </t>
    </r>
    <r>
      <rPr>
        <b/>
        <sz val="12"/>
        <rFont val="Times New Roman"/>
        <family val="1"/>
      </rPr>
      <t xml:space="preserve">
</t>
    </r>
  </si>
  <si>
    <t>Ban hành kèm theo TT số 08/2015/TT-BTP</t>
  </si>
  <si>
    <t xml:space="preserve">Ban hành kèm theo TT số 08/2015/TT-BTP </t>
  </si>
  <si>
    <t>ngày 26 tháng 6 năm 2013</t>
  </si>
  <si>
    <t>Ban hành kèm theo TT số: 08/2015/TT-BTP</t>
  </si>
  <si>
    <t>ngày 6 tháng 6 năm 2013</t>
  </si>
  <si>
    <t xml:space="preserve"> Ban hành kèm theo TT số: 08/2015/TT-BTP</t>
  </si>
  <si>
    <t>Ban hành kèm theo TT số: 08/2015/</t>
  </si>
  <si>
    <t>TT-BTP ngày 26 tháng 6 năm 2015</t>
  </si>
  <si>
    <t xml:space="preserve"> Ban hành theo TT số: 08/2015/TT-BTP</t>
  </si>
  <si>
    <t>Viện KSND cấp cao</t>
  </si>
  <si>
    <t>Tỉnh Tây Ninh</t>
  </si>
  <si>
    <t xml:space="preserve">Tổng Thi hành án dân sự </t>
  </si>
  <si>
    <t>Tổng Thi hành án dân sự</t>
  </si>
  <si>
    <t>Đơn vị  nhận báo cáo:</t>
  </si>
  <si>
    <t xml:space="preserve">Tổng cục Thi hành án dân sự </t>
  </si>
  <si>
    <t xml:space="preserve">Đơn vị nhận báo cáo: </t>
  </si>
  <si>
    <t>Đơn vị nhận báo:</t>
  </si>
  <si>
    <r>
      <t xml:space="preserve">* </t>
    </r>
    <r>
      <rPr>
        <b/>
        <u val="single"/>
        <sz val="9"/>
        <color indexed="10"/>
        <rFont val="Times New Roman"/>
        <family val="1"/>
      </rPr>
      <t>Ghi chú</t>
    </r>
    <r>
      <rPr>
        <sz val="9"/>
        <color indexed="10"/>
        <rFont val="Times New Roman"/>
        <family val="1"/>
      </rPr>
      <t>: Cục THADS tỉnh Tây Ninh có 01 công chức có trình độ Cử nhân chính trị nên biểu này có chèn thêm 01 cột.</t>
    </r>
  </si>
  <si>
    <r>
      <rPr>
        <b/>
        <sz val="10"/>
        <color indexed="10"/>
        <rFont val="Times New Roman"/>
        <family val="1"/>
      </rPr>
      <t>* Ghi chú:</t>
    </r>
    <r>
      <rPr>
        <sz val="10"/>
        <color indexed="10"/>
        <rFont val="Times New Roman"/>
        <family val="1"/>
      </rPr>
      <t xml:space="preserve"> Nay không tổng hợp biểu này nữa, mà phải làm theo 02 biểu khác theo Công văn số 1062/TCTHADS-NV3 ngày 28/3/2017.</t>
    </r>
  </si>
  <si>
    <r>
      <t xml:space="preserve">Số việc, tiền trong bản án, quyết định </t>
    </r>
    <r>
      <rPr>
        <sz val="10"/>
        <color indexed="10"/>
        <rFont val="Times New Roman"/>
        <family val="1"/>
      </rPr>
      <t>tuyên không rõ</t>
    </r>
    <r>
      <rPr>
        <sz val="10"/>
        <rFont val="Times New Roman"/>
        <family val="1"/>
      </rPr>
      <t>, có sai sót, cơ quan
 Thi hành án đã có văn bản yêu cầu đính chính, giải thích và
kết quả trả lời của cơ quan có thẩm quyền</t>
    </r>
  </si>
  <si>
    <t>K</t>
  </si>
  <si>
    <t>Thành Văn Trạc</t>
  </si>
  <si>
    <t>KT. CỤC TRƯỞNG
PHÓ CỤC TRƯỞNG</t>
  </si>
  <si>
    <r>
      <t xml:space="preserve">* </t>
    </r>
    <r>
      <rPr>
        <b/>
        <sz val="10"/>
        <color indexed="10"/>
        <rFont val="Times New Roman"/>
        <family val="1"/>
      </rPr>
      <t>Ghi chú:</t>
    </r>
    <r>
      <rPr>
        <sz val="10"/>
        <color indexed="10"/>
        <rFont val="Times New Roman"/>
        <family val="1"/>
      </rPr>
      <t xml:space="preserve"> Chỉ có .... đơn vị không có số liệu này</t>
    </r>
  </si>
  <si>
    <t xml:space="preserve">Lê Văn Minh </t>
  </si>
  <si>
    <t>Lê Thị Thu Thảo</t>
  </si>
  <si>
    <t>Đoàn Văn Muôn</t>
  </si>
  <si>
    <t>Kiều Thu Hương</t>
  </si>
  <si>
    <t>Lại Vũ Hiếu Tùng</t>
  </si>
  <si>
    <t>Lê Thị Mai</t>
  </si>
  <si>
    <t>Trần Quốc Bảo</t>
  </si>
  <si>
    <t>Võ Thị Ánh Hiền</t>
  </si>
  <si>
    <t>Trần Thị Tuyết Nga</t>
  </si>
  <si>
    <t>Võ Thị Ngọc Loan</t>
  </si>
  <si>
    <t>Khưu Văn Hòa</t>
  </si>
  <si>
    <t>Nguyễn Quốc Khánh</t>
  </si>
  <si>
    <t>Đào Thị Tuyết Lan</t>
  </si>
  <si>
    <t>Nguyễn Thị Kim Phượng</t>
  </si>
  <si>
    <t>Tạ Diễn Thiên</t>
  </si>
  <si>
    <t>Trần Thị Thanh Thúy</t>
  </si>
  <si>
    <t>Nguyễn Quốc Vương</t>
  </si>
  <si>
    <t>Tống Kim Tuân</t>
  </si>
  <si>
    <t>Hoàng Trọng Dũng</t>
  </si>
  <si>
    <t>Phạm Lê Tuấn An</t>
  </si>
  <si>
    <t>Thái Văn Trứ</t>
  </si>
  <si>
    <t>Nguyễn Phương Bắc</t>
  </si>
  <si>
    <t>Phạm Tấn Thời</t>
  </si>
  <si>
    <t>Thang Thị Liên</t>
  </si>
  <si>
    <t>Đỗ Thành Đông</t>
  </si>
  <si>
    <t>Nguyễn Thị Bích Hạnh</t>
  </si>
  <si>
    <t>Nguyễn Văn Thắng</t>
  </si>
  <si>
    <t>Nguyễn Minh Chí</t>
  </si>
  <si>
    <t>Hà Thu Sương</t>
  </si>
  <si>
    <t>Nguyễn Nhân Hiền</t>
  </si>
  <si>
    <t>Dương Minh Tâm</t>
  </si>
  <si>
    <t>Mai Lâm Xuyên</t>
  </si>
  <si>
    <t>Nguyễn Thị Huyền</t>
  </si>
  <si>
    <t>Nguyễn Quốc Sử</t>
  </si>
  <si>
    <t>Hồ Trí Tài</t>
  </si>
  <si>
    <t>Trương Văn Hố</t>
  </si>
  <si>
    <t>Nguyễn Văn Chiến</t>
  </si>
  <si>
    <t>Đàm Thị Phương</t>
  </si>
  <si>
    <t>Trương Văn Châu</t>
  </si>
  <si>
    <t>Trần Thị Diễm Trang</t>
  </si>
  <si>
    <t>Phan Văn Hoa</t>
  </si>
  <si>
    <t>Đỗ Thị Thanh Hằng</t>
  </si>
  <si>
    <t>Dương Quang Cường</t>
  </si>
  <si>
    <t>Đỗ Thành Đạt</t>
  </si>
  <si>
    <t>Tạ Thanh Hiền</t>
  </si>
  <si>
    <t>Nguyễn Thị Tuyết Hằng</t>
  </si>
  <si>
    <t>Huỳnh Văn Phương</t>
  </si>
  <si>
    <t>Nguyễn Tấn Phong</t>
  </si>
  <si>
    <t>Phạm Văn Cảnh</t>
  </si>
  <si>
    <t>Huỳnh Văn Út</t>
  </si>
  <si>
    <t>Đặng Thị Tuyền</t>
  </si>
  <si>
    <t xml:space="preserve">Nguyễn Văn Vinh </t>
  </si>
  <si>
    <t>Nguyễn Hoàng Ân</t>
  </si>
  <si>
    <t xml:space="preserve">Nguyễn Minh Văn </t>
  </si>
  <si>
    <t>Nguyễn Trọng Hiếu</t>
  </si>
  <si>
    <t>Nguyễn Thành Hân</t>
  </si>
  <si>
    <t>Phạm Thanh Phong</t>
  </si>
  <si>
    <t>Trần Khắc Huy</t>
  </si>
  <si>
    <t>Nguyễn Văn Mến</t>
  </si>
  <si>
    <t>Lê Văn Nhân</t>
  </si>
  <si>
    <t>KT. CỤC TRƯỞNG</t>
  </si>
  <si>
    <t>PHÓ CỤC TRƯỞNG</t>
  </si>
  <si>
    <t>TỔNG CỤC CỤC THI HÀNH ÁN DÂN SỰ</t>
  </si>
  <si>
    <t>CỘNG HÒA XÃ HỘI CHỦ NGHĨA VIỆT NAM</t>
  </si>
  <si>
    <t>CỤC THI HÀNH ÁN DÂN SỰ TỈNH TÂY NINH</t>
  </si>
  <si>
    <t>Độc lập - Tự do - Hạnh phúc</t>
  </si>
  <si>
    <t>THỐNG KÊ SỐ CHƯA CÓ ĐIỀU KIỆN THI HÀNH CHUYỂN SỔ THEO DÕI RIÊNG</t>
  </si>
  <si>
    <t>STT</t>
  </si>
  <si>
    <r>
      <t xml:space="preserve">Họ tên Chấp hành viên
</t>
    </r>
    <r>
      <rPr>
        <b/>
        <i/>
        <sz val="10"/>
        <color indexed="10"/>
        <rFont val="Times New Roman"/>
        <family val="1"/>
      </rPr>
      <t>(thứ tự Chấp hành viên trùng với báo cáo thống kê 19 mẫu)</t>
    </r>
  </si>
  <si>
    <t>Tổng số chưa có điều kiện</t>
  </si>
  <si>
    <r>
      <t xml:space="preserve">Tổng số chưa có điều kiện chuyển sổ theo dõi riêng </t>
    </r>
    <r>
      <rPr>
        <b/>
        <i/>
        <sz val="13"/>
        <color indexed="10"/>
        <rFont val="Times New Roman"/>
        <family val="1"/>
      </rPr>
      <t>(Khoản 5 Điều 9 NĐ 62)</t>
    </r>
  </si>
  <si>
    <t>Chủ động</t>
  </si>
  <si>
    <t>Theo đơn</t>
  </si>
  <si>
    <t>Việc</t>
  </si>
  <si>
    <t>Tiền</t>
  </si>
  <si>
    <t>Tổng cộng</t>
  </si>
  <si>
    <t>Cục THADS</t>
  </si>
  <si>
    <t>Chi cục THADS Thành phố Tây Ninh</t>
  </si>
  <si>
    <t>VI</t>
  </si>
  <si>
    <t>VII</t>
  </si>
  <si>
    <t>VIII</t>
  </si>
  <si>
    <t>Nguyễn Thành Sang</t>
  </si>
  <si>
    <t>IX</t>
  </si>
  <si>
    <r>
      <t xml:space="preserve">* </t>
    </r>
    <r>
      <rPr>
        <b/>
        <u val="single"/>
        <sz val="12"/>
        <rFont val="Times New Roman"/>
        <family val="1"/>
      </rPr>
      <t>Ghi chú</t>
    </r>
    <r>
      <rPr>
        <b/>
        <sz val="12"/>
        <rFont val="Times New Roman"/>
        <family val="1"/>
      </rPr>
      <t xml:space="preserve">: </t>
    </r>
    <r>
      <rPr>
        <sz val="12"/>
        <rFont val="Times New Roman"/>
        <family val="1"/>
      </rPr>
      <t>.</t>
    </r>
  </si>
  <si>
    <t>Tây Ninh, ngày ...... tháng  ...... năm 2019</t>
  </si>
  <si>
    <t>Lưu ý: nhập thông tin của đơn vị báo cáo, báo cáo tháng, người lập biểu, người ký báo cáo, chức danh người ký và ngày ký báo cáo tại SHEET này để các biểu mẫu sau tự điền thông tin.</t>
  </si>
  <si>
    <t>Báo cáo tháng:</t>
  </si>
  <si>
    <t>Người lập biểu:</t>
  </si>
  <si>
    <t>Người ký báo cáo:</t>
  </si>
  <si>
    <t>Chức danh người ký báo cáo:</t>
  </si>
  <si>
    <t>Ngày ký báo cáo:</t>
  </si>
  <si>
    <t>CỤC TRƯỞNG</t>
  </si>
  <si>
    <t>Võ Xuân Biên</t>
  </si>
  <si>
    <t>CỤC TRƯỞNG
PHÓ CỤC TRƯỞNG</t>
  </si>
  <si>
    <t xml:space="preserve">
Ghi chú: Số hồ sơ photo đưa qua tòa án xét miễm giảm là 40, do đó tòa án báo số việc xét miễn giảm là 40 việc - số tiền là 73.715.295đồng nhưng mẫu 08 của Chi cục báo là 37 việc - tiền 73.711.000đồng (lệch 03 việc - 4.295 đồng là do những nguyên nhân sau:
* Về việc: 
+ 01 việc: do có 02 người cùng phải THA nhưng chung 1QĐ, khi đề nghị Tòa xét miễn thì phải photo thành 02 hồ sơ, nên số việc Tòa  án tính là 02 nhưng THA tính là 01
+ 02 việc: do có 02 người cùng phải THA nhưng chung 1QĐ nhưng khi đưa ra xét miễn thì chỉ 1 người đủ điều kiện nên chỉ xét cho 01 người (còn lại 01 người vẫn thuộc diện đang thi hành), nên chi cục báo tiền không báo việc, còn tòa án thì vẫn tính là 02 việc xét miễn
* Về tiền: tòa án tính đơn vị là đồng, trên báo cáo thống kê của đơn vị là nghìn đồng (do đó có sự chênh lệch)
</t>
  </si>
  <si>
    <t>03 tháng / Năm 2020 (từ 01/10/2019 đến 31/12/2019)</t>
  </si>
  <si>
    <r>
      <rPr>
        <i/>
        <sz val="12"/>
        <color indexed="10"/>
        <rFont val="Times New Roman"/>
        <family val="1"/>
      </rPr>
      <t>Tây Ninh</t>
    </r>
    <r>
      <rPr>
        <i/>
        <sz val="12"/>
        <rFont val="Times New Roman"/>
        <family val="1"/>
      </rPr>
      <t xml:space="preserve">, ngày ……  tháng </t>
    </r>
    <r>
      <rPr>
        <i/>
        <sz val="12"/>
        <color indexed="10"/>
        <rFont val="Times New Roman"/>
        <family val="1"/>
      </rPr>
      <t>……...</t>
    </r>
    <r>
      <rPr>
        <i/>
        <sz val="12"/>
        <rFont val="Times New Roman"/>
        <family val="1"/>
      </rPr>
      <t xml:space="preserve"> năm 2020</t>
    </r>
  </si>
  <si>
    <t>Ngô Tấn Hồng</t>
  </si>
  <si>
    <t>Trần Văn Cưng</t>
  </si>
  <si>
    <t>Hồ Chí Bửu Nghi</t>
  </si>
  <si>
    <t>Nguyễn Thị Ngọc Dung</t>
  </si>
  <si>
    <t>Đặng Minh Phương</t>
  </si>
  <si>
    <t>Chi cục THA TP Tây Ninh</t>
  </si>
  <si>
    <t>Chi cục THA huyện Hòa Thành</t>
  </si>
  <si>
    <t>2.3</t>
  </si>
  <si>
    <t>2.4</t>
  </si>
  <si>
    <t>2.5</t>
  </si>
  <si>
    <t>2.6</t>
  </si>
  <si>
    <t>2.7</t>
  </si>
  <si>
    <t>Chi cục THA huyện Dương Minh Châu</t>
  </si>
  <si>
    <t>Lê Thành Thảo</t>
  </si>
  <si>
    <t xml:space="preserve">Phạm Thanh Phong </t>
  </si>
  <si>
    <t>3.4</t>
  </si>
  <si>
    <t>3.5</t>
  </si>
  <si>
    <t>Chi cục THA huyện Châu Thành</t>
  </si>
  <si>
    <t>Chi cục THA huyện Tân Biên</t>
  </si>
  <si>
    <t>5.4</t>
  </si>
  <si>
    <t>5.5</t>
  </si>
  <si>
    <t>5.6</t>
  </si>
  <si>
    <t>Chi cục THA huyện Tân Châu</t>
  </si>
  <si>
    <t>6.1</t>
  </si>
  <si>
    <t>6.2</t>
  </si>
  <si>
    <t>6.3</t>
  </si>
  <si>
    <t>6.4</t>
  </si>
  <si>
    <t>6.5</t>
  </si>
  <si>
    <t>Chi cục THA huyện Gò Dầu</t>
  </si>
  <si>
    <t>7.1</t>
  </si>
  <si>
    <t>7.2</t>
  </si>
  <si>
    <t>Hoàng Thị Hà</t>
  </si>
  <si>
    <t>7.3</t>
  </si>
  <si>
    <t>7.4</t>
  </si>
  <si>
    <t>7.5</t>
  </si>
  <si>
    <t>7.6</t>
  </si>
  <si>
    <t>7.7</t>
  </si>
  <si>
    <t>Chi cục THA huyện Trảng Bàng</t>
  </si>
  <si>
    <t>8.1</t>
  </si>
  <si>
    <t>8.2</t>
  </si>
  <si>
    <t>8.3</t>
  </si>
  <si>
    <t>8.4</t>
  </si>
  <si>
    <t>8.5</t>
  </si>
  <si>
    <t>8.6</t>
  </si>
  <si>
    <t>8.7</t>
  </si>
  <si>
    <t xml:space="preserve">Trịnh Minh Thông </t>
  </si>
  <si>
    <t>Chi cục THA huyện Bến Cầu</t>
  </si>
  <si>
    <t>9.1</t>
  </si>
  <si>
    <t>9.2</t>
  </si>
  <si>
    <t>Nguyễn QuôC Sử</t>
  </si>
  <si>
    <t>9.3</t>
  </si>
  <si>
    <t>9.4</t>
  </si>
  <si>
    <t>* Ghi chú: Có 01 việc thu hồi Quyết định THA tương đương với số tiền 100.000 đồng..</t>
  </si>
  <si>
    <t>Tây Ninh, ngày  ……..  tháng  ……..  năm  2019</t>
  </si>
  <si>
    <t>Nguyễn Thị  Kim Phượng</t>
  </si>
  <si>
    <t>Nguyễn  Văn Vinh</t>
  </si>
  <si>
    <t>Trịnh Minh Thông</t>
  </si>
  <si>
    <t>0</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</si>
</sst>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_-;\-* #,##0_-;_-* &quot;-&quot;??_-;_-@_-"/>
    <numFmt numFmtId="211" formatCode="0_);\(0\)"/>
    <numFmt numFmtId="212" formatCode="_-* #,##0\ _₫_-;\-* #,##0\ _₫_-;_-* &quot;-&quot;??\ _₫_-;_-@_-"/>
    <numFmt numFmtId="213" formatCode="_(* #,##0_);_(* \(#,##0\);_(* &quot;&quot;??_);_(@_)"/>
    <numFmt numFmtId="214" formatCode="0.0"/>
  </numFmts>
  <fonts count="220">
    <font>
      <sz val="12"/>
      <name val="Times New Roman"/>
      <family val="1"/>
    </font>
    <font>
      <sz val="12"/>
      <name val=".VnTime"/>
      <family val="2"/>
    </font>
    <font>
      <sz val="8"/>
      <name val=".VnTime"/>
      <family val="2"/>
    </font>
    <font>
      <sz val="10"/>
      <name val=".VnTime"/>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b/>
      <sz val="10"/>
      <color indexed="10"/>
      <name val="Times New Roman"/>
      <family val="1"/>
    </font>
    <font>
      <b/>
      <u val="single"/>
      <sz val="8"/>
      <color indexed="10"/>
      <name val="Times New Roman"/>
      <family val="1"/>
    </font>
    <font>
      <sz val="8"/>
      <color indexed="10"/>
      <name val="Times New Roman"/>
      <family val="1"/>
    </font>
    <font>
      <i/>
      <sz val="12"/>
      <color indexed="10"/>
      <name val="Arial"/>
      <family val="2"/>
    </font>
    <font>
      <b/>
      <sz val="14"/>
      <color indexed="10"/>
      <name val="Times New Roman"/>
      <family val="1"/>
    </font>
    <font>
      <b/>
      <sz val="11"/>
      <color indexed="10"/>
      <name val="Arial"/>
      <family val="2"/>
    </font>
    <font>
      <i/>
      <sz val="11"/>
      <color indexed="10"/>
      <name val="Times New Roman"/>
      <family val="1"/>
    </font>
    <font>
      <sz val="11"/>
      <color indexed="10"/>
      <name val="Arial"/>
      <family val="2"/>
    </font>
    <font>
      <sz val="9"/>
      <color indexed="10"/>
      <name val="Times New Roman"/>
      <family val="1"/>
    </font>
    <font>
      <b/>
      <i/>
      <sz val="13"/>
      <color indexed="12"/>
      <name val="Times New Roman"/>
      <family val="1"/>
    </font>
    <font>
      <b/>
      <i/>
      <sz val="14"/>
      <color indexed="12"/>
      <name val="Times New Roman"/>
      <family val="1"/>
    </font>
    <font>
      <b/>
      <sz val="12"/>
      <color indexed="62"/>
      <name val="Times New Roman"/>
      <family val="1"/>
    </font>
    <font>
      <i/>
      <sz val="12"/>
      <color indexed="10"/>
      <name val="Times New Roman"/>
      <family val="1"/>
    </font>
    <font>
      <b/>
      <u val="single"/>
      <sz val="9"/>
      <color indexed="10"/>
      <name val="Times New Roman"/>
      <family val="1"/>
    </font>
    <font>
      <i/>
      <sz val="6"/>
      <name val="Times New Roman"/>
      <family val="1"/>
    </font>
    <font>
      <i/>
      <sz val="6"/>
      <color indexed="10"/>
      <name val="Times New Roman"/>
      <family val="1"/>
    </font>
    <font>
      <sz val="6"/>
      <name val="Arial"/>
      <family val="2"/>
    </font>
    <font>
      <sz val="13"/>
      <color indexed="8"/>
      <name val="Times New Roman"/>
      <family val="2"/>
    </font>
    <font>
      <b/>
      <i/>
      <sz val="9"/>
      <name val="Arial"/>
      <family val="2"/>
    </font>
    <font>
      <b/>
      <i/>
      <sz val="6"/>
      <name val="Times New Roman"/>
      <family val="1"/>
    </font>
    <font>
      <b/>
      <sz val="5"/>
      <name val="Times New Roman"/>
      <family val="1"/>
    </font>
    <font>
      <b/>
      <i/>
      <sz val="12"/>
      <color indexed="12"/>
      <name val="Times New Roman"/>
      <family val="1"/>
    </font>
    <font>
      <i/>
      <sz val="8"/>
      <name val="Times New Roman"/>
      <family val="1"/>
    </font>
    <font>
      <i/>
      <sz val="9"/>
      <name val=".VnTime"/>
      <family val="2"/>
    </font>
    <font>
      <b/>
      <u val="single"/>
      <sz val="12"/>
      <name val="Times New Roman"/>
      <family val="1"/>
    </font>
    <font>
      <b/>
      <i/>
      <sz val="13"/>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b/>
      <sz val="12"/>
      <color indexed="10"/>
      <name val=".VnTime"/>
      <family val="2"/>
    </font>
    <font>
      <sz val="12"/>
      <color indexed="10"/>
      <name val="Arial"/>
      <family val="2"/>
    </font>
    <font>
      <sz val="8"/>
      <color indexed="10"/>
      <name val="Arial"/>
      <family val="2"/>
    </font>
    <font>
      <b/>
      <sz val="8"/>
      <color indexed="10"/>
      <name val="Arial"/>
      <family val="2"/>
    </font>
    <font>
      <b/>
      <i/>
      <sz val="8"/>
      <color indexed="10"/>
      <name val="Arial"/>
      <family val="2"/>
    </font>
    <font>
      <b/>
      <sz val="8"/>
      <color indexed="10"/>
      <name val="Times New Roman"/>
      <family val="1"/>
    </font>
    <font>
      <sz val="10"/>
      <color indexed="10"/>
      <name val=".vntime"/>
      <family val="2"/>
    </font>
    <font>
      <b/>
      <sz val="5"/>
      <color indexed="10"/>
      <name val="Times New Roman"/>
      <family val="1"/>
    </font>
    <font>
      <sz val="5"/>
      <color indexed="10"/>
      <name val="Times New Roman"/>
      <family val="1"/>
    </font>
    <font>
      <b/>
      <sz val="13"/>
      <color indexed="8"/>
      <name val="Times New Roman"/>
      <family val="1"/>
    </font>
    <font>
      <b/>
      <i/>
      <sz val="13"/>
      <color indexed="8"/>
      <name val="Times New Roman"/>
      <family val="1"/>
    </font>
    <font>
      <b/>
      <i/>
      <sz val="8"/>
      <color indexed="8"/>
      <name val="Times New Roman"/>
      <family val="1"/>
    </font>
    <font>
      <i/>
      <sz val="13"/>
      <color indexed="8"/>
      <name val="Times New Roman"/>
      <family val="1"/>
    </font>
    <font>
      <b/>
      <u val="single"/>
      <sz val="13"/>
      <color indexed="8"/>
      <name val="Times New Roman"/>
      <family val="1"/>
    </font>
    <font>
      <b/>
      <i/>
      <sz val="13"/>
      <color indexed="18"/>
      <name val="Times New Roman"/>
      <family val="1"/>
    </font>
    <font>
      <sz val="9"/>
      <color indexed="8"/>
      <name val=".VnHelvetInsH"/>
      <family val="2"/>
    </font>
    <font>
      <sz val="8"/>
      <color indexed="8"/>
      <name val=".VnHelvetInsH"/>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3"/>
      <color theme="1"/>
      <name val="Times New Roman"/>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9"/>
      <color rgb="FFFF0000"/>
      <name val="Times New Roman"/>
      <family val="1"/>
    </font>
    <font>
      <sz val="9"/>
      <color rgb="FFFF0000"/>
      <name val="Times New Roman"/>
      <family val="1"/>
    </font>
    <font>
      <sz val="10"/>
      <color rgb="FFFF0000"/>
      <name val="Times New Roman"/>
      <family val="1"/>
    </font>
    <font>
      <b/>
      <sz val="10"/>
      <color rgb="FFFF0000"/>
      <name val="Times New Roman"/>
      <family val="1"/>
    </font>
    <font>
      <sz val="11"/>
      <color rgb="FFFF0000"/>
      <name val="Times New Roman"/>
      <family val="1"/>
    </font>
    <font>
      <b/>
      <sz val="11"/>
      <color rgb="FFFF0000"/>
      <name val="Times New Roman"/>
      <family val="1"/>
    </font>
    <font>
      <i/>
      <sz val="12"/>
      <color rgb="FFFF0000"/>
      <name val="Times New Roman"/>
      <family val="1"/>
    </font>
    <font>
      <i/>
      <sz val="10"/>
      <color rgb="FFFF0000"/>
      <name val="Times New Roman"/>
      <family val="1"/>
    </font>
    <font>
      <sz val="8"/>
      <color rgb="FFFF0000"/>
      <name val="Times New Roman"/>
      <family val="1"/>
    </font>
    <font>
      <sz val="14"/>
      <color rgb="FFFF0000"/>
      <name val="Arial"/>
      <family val="2"/>
    </font>
    <font>
      <sz val="10"/>
      <color rgb="FFFF0000"/>
      <name val="Arial"/>
      <family val="2"/>
    </font>
    <font>
      <i/>
      <sz val="11"/>
      <color rgb="FFFF0000"/>
      <name val="Times New Roman"/>
      <family val="1"/>
    </font>
    <font>
      <sz val="12"/>
      <color rgb="FFFF0000"/>
      <name val=".VnTime"/>
      <family val="2"/>
    </font>
    <font>
      <sz val="12"/>
      <color rgb="FFFF0000"/>
      <name val="Times New Roman"/>
      <family val="1"/>
    </font>
    <font>
      <b/>
      <sz val="12"/>
      <color rgb="FFFF0000"/>
      <name val=".VnTime"/>
      <family val="2"/>
    </font>
    <font>
      <sz val="12"/>
      <color rgb="FFFF0000"/>
      <name val="Arial"/>
      <family val="2"/>
    </font>
    <font>
      <sz val="8"/>
      <color rgb="FFFF0000"/>
      <name val="Arial"/>
      <family val="2"/>
    </font>
    <font>
      <b/>
      <sz val="8"/>
      <color rgb="FFFF0000"/>
      <name val="Arial"/>
      <family val="2"/>
    </font>
    <font>
      <b/>
      <i/>
      <sz val="8"/>
      <color rgb="FFFF0000"/>
      <name val="Arial"/>
      <family val="2"/>
    </font>
    <font>
      <b/>
      <sz val="8"/>
      <color rgb="FFFF0000"/>
      <name val="Times New Roman"/>
      <family val="1"/>
    </font>
    <font>
      <sz val="10"/>
      <color rgb="FFFF0000"/>
      <name val=".vntime"/>
      <family val="2"/>
    </font>
    <font>
      <sz val="14"/>
      <color rgb="FFFF0000"/>
      <name val="Times New Roman"/>
      <family val="1"/>
    </font>
    <font>
      <b/>
      <sz val="5"/>
      <color rgb="FFFF0000"/>
      <name val="Times New Roman"/>
      <family val="1"/>
    </font>
    <font>
      <b/>
      <sz val="12"/>
      <color rgb="FFFF0000"/>
      <name val="Times New Roman"/>
      <family val="1"/>
    </font>
    <font>
      <i/>
      <sz val="14"/>
      <color rgb="FFFF0000"/>
      <name val="Times New Roman"/>
      <family val="1"/>
    </font>
    <font>
      <sz val="5"/>
      <color rgb="FFFF0000"/>
      <name val="Times New Roman"/>
      <family val="1"/>
    </font>
    <font>
      <b/>
      <sz val="13"/>
      <color theme="1"/>
      <name val="Times New Roman"/>
      <family val="1"/>
    </font>
    <font>
      <b/>
      <i/>
      <sz val="13"/>
      <color theme="1"/>
      <name val="Times New Roman"/>
      <family val="1"/>
    </font>
    <font>
      <b/>
      <i/>
      <sz val="8"/>
      <color theme="1"/>
      <name val="Times New Roman"/>
      <family val="1"/>
    </font>
    <font>
      <b/>
      <u val="single"/>
      <sz val="13"/>
      <color theme="1"/>
      <name val="Times New Roman"/>
      <family val="1"/>
    </font>
    <font>
      <b/>
      <i/>
      <sz val="13"/>
      <color rgb="FF000099"/>
      <name val="Times New Roman"/>
      <family val="1"/>
    </font>
    <font>
      <i/>
      <sz val="13"/>
      <color theme="1"/>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rgb="FF92D050"/>
        <bgColor indexed="64"/>
      </patternFill>
    </fill>
    <fill>
      <patternFill patternType="solid">
        <fgColor indexed="4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style="thin"/>
      <right style="double"/>
      <top style="double"/>
      <bottom style="thin"/>
    </border>
    <border>
      <left style="double"/>
      <right style="thin"/>
      <top style="double"/>
      <bottom style="thin"/>
    </border>
    <border>
      <left>
        <color indexed="63"/>
      </left>
      <right>
        <color indexed="63"/>
      </right>
      <top>
        <color indexed="63"/>
      </top>
      <bottom style="double"/>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7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7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7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7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17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17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70"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7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70" fillId="1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70" fillId="16"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7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71"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171" fillId="21"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7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7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71"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7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171" fillId="2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71"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17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71" fillId="3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71" fillId="3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71" fillId="34"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72" fillId="36"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73" fillId="37" borderId="1" applyNumberFormat="0" applyAlignment="0" applyProtection="0"/>
    <xf numFmtId="0" fontId="43" fillId="38" borderId="2" applyNumberFormat="0" applyAlignment="0" applyProtection="0"/>
    <xf numFmtId="0" fontId="43"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1" fillId="0" borderId="0" applyFont="0" applyFill="0" applyBorder="0" applyAlignment="0" applyProtection="0"/>
    <xf numFmtId="171" fontId="12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4" fillId="39" borderId="3" applyNumberFormat="0" applyAlignment="0" applyProtection="0"/>
    <xf numFmtId="0" fontId="44" fillId="40" borderId="4" applyNumberFormat="0" applyAlignment="0" applyProtection="0"/>
    <xf numFmtId="0" fontId="44" fillId="40" borderId="4" applyNumberFormat="0" applyAlignment="0" applyProtection="0"/>
    <xf numFmtId="0" fontId="17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76" fillId="4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77" fillId="0" borderId="5"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178" fillId="0" borderId="7"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179" fillId="0" borderId="9"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17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180" fillId="42" borderId="1" applyNumberFormat="0" applyAlignment="0" applyProtection="0"/>
    <xf numFmtId="0" fontId="50" fillId="9" borderId="2" applyNumberFormat="0" applyAlignment="0" applyProtection="0"/>
    <xf numFmtId="0" fontId="50" fillId="9" borderId="2" applyNumberFormat="0" applyAlignment="0" applyProtection="0"/>
    <xf numFmtId="0" fontId="181"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182"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183"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45" borderId="13" applyNumberFormat="0" applyFont="0" applyAlignment="0" applyProtection="0"/>
    <xf numFmtId="0" fontId="40" fillId="46" borderId="14" applyNumberFormat="0" applyFont="0" applyAlignment="0" applyProtection="0"/>
    <xf numFmtId="0" fontId="40" fillId="46" borderId="14" applyNumberFormat="0" applyFont="0" applyAlignment="0" applyProtection="0"/>
    <xf numFmtId="0" fontId="184" fillId="37" borderId="15" applyNumberFormat="0" applyAlignment="0" applyProtection="0"/>
    <xf numFmtId="0" fontId="53" fillId="38" borderId="16" applyNumberFormat="0" applyAlignment="0" applyProtection="0"/>
    <xf numFmtId="0" fontId="53" fillId="38" borderId="16" applyNumberFormat="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28" fillId="0" borderId="0" applyFont="0" applyFill="0" applyBorder="0" applyAlignment="0" applyProtection="0"/>
    <xf numFmtId="0" fontId="18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86" fillId="0" borderId="17"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18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1816">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3" fillId="0" borderId="0" xfId="93" applyNumberFormat="1" applyFont="1" applyBorder="1" applyAlignment="1">
      <alignment vertical="center"/>
    </xf>
    <xf numFmtId="49" fontId="13" fillId="0" borderId="19" xfId="93" applyNumberFormat="1" applyFont="1" applyBorder="1" applyAlignment="1">
      <alignment vertical="center"/>
    </xf>
    <xf numFmtId="49" fontId="9" fillId="0" borderId="20" xfId="0" applyNumberFormat="1" applyFont="1" applyBorder="1" applyAlignment="1">
      <alignment horizontal="center"/>
    </xf>
    <xf numFmtId="49" fontId="7" fillId="0" borderId="0" xfId="0" applyNumberFormat="1" applyFont="1" applyAlignment="1">
      <alignment/>
    </xf>
    <xf numFmtId="49" fontId="9" fillId="0" borderId="20" xfId="0" applyNumberFormat="1" applyFont="1" applyFill="1" applyBorder="1" applyAlignment="1">
      <alignment horizontal="left"/>
    </xf>
    <xf numFmtId="49" fontId="11"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9" fillId="0" borderId="22" xfId="0" applyNumberFormat="1" applyFont="1" applyFill="1" applyBorder="1" applyAlignment="1">
      <alignment/>
    </xf>
    <xf numFmtId="49" fontId="9" fillId="0" borderId="20" xfId="0" applyNumberFormat="1" applyFont="1" applyFill="1" applyBorder="1" applyAlignment="1">
      <alignment horizontal="center" vertical="center" wrapText="1"/>
    </xf>
    <xf numFmtId="49" fontId="10" fillId="0" borderId="20" xfId="0" applyNumberFormat="1" applyFont="1" applyFill="1" applyBorder="1" applyAlignment="1">
      <alignment horizontal="center"/>
    </xf>
    <xf numFmtId="49" fontId="10" fillId="0" borderId="20" xfId="0" applyNumberFormat="1" applyFont="1" applyFill="1" applyBorder="1" applyAlignment="1">
      <alignment horizontal="left"/>
    </xf>
    <xf numFmtId="49" fontId="20" fillId="0" borderId="20" xfId="0" applyNumberFormat="1" applyFont="1" applyFill="1" applyBorder="1" applyAlignment="1">
      <alignment horizontal="center" vertical="center" wrapText="1"/>
    </xf>
    <xf numFmtId="49" fontId="10" fillId="0" borderId="23" xfId="0" applyNumberFormat="1" applyFont="1" applyFill="1" applyBorder="1" applyAlignment="1">
      <alignment horizontal="center"/>
    </xf>
    <xf numFmtId="49" fontId="16" fillId="0" borderId="20" xfId="0" applyNumberFormat="1" applyFont="1" applyFill="1" applyBorder="1" applyAlignment="1">
      <alignment horizontal="left"/>
    </xf>
    <xf numFmtId="49" fontId="9" fillId="0" borderId="20" xfId="0" applyNumberFormat="1" applyFont="1" applyFill="1" applyBorder="1" applyAlignment="1">
      <alignment horizontal="center"/>
    </xf>
    <xf numFmtId="49" fontId="11" fillId="0" borderId="20" xfId="0" applyNumberFormat="1" applyFont="1" applyFill="1" applyBorder="1" applyAlignment="1">
      <alignment horizontal="center"/>
    </xf>
    <xf numFmtId="49" fontId="21" fillId="0" borderId="20" xfId="0" applyNumberFormat="1" applyFont="1" applyFill="1" applyBorder="1" applyAlignment="1">
      <alignment horizontal="center"/>
    </xf>
    <xf numFmtId="49" fontId="24" fillId="0" borderId="0" xfId="0" applyNumberFormat="1" applyFont="1" applyFill="1" applyAlignment="1">
      <alignment/>
    </xf>
    <xf numFmtId="49" fontId="26" fillId="0" borderId="0" xfId="0" applyNumberFormat="1" applyFont="1" applyFill="1" applyAlignment="1">
      <alignment/>
    </xf>
    <xf numFmtId="49" fontId="6" fillId="0" borderId="0" xfId="0" applyNumberFormat="1" applyFont="1" applyFill="1" applyAlignment="1">
      <alignment/>
    </xf>
    <xf numFmtId="49" fontId="17" fillId="0" borderId="0" xfId="0" applyNumberFormat="1" applyFont="1" applyFill="1" applyAlignment="1">
      <alignment wrapText="1"/>
    </xf>
    <xf numFmtId="49" fontId="7" fillId="0" borderId="0" xfId="0" applyNumberFormat="1" applyFont="1" applyFill="1" applyAlignment="1">
      <alignment/>
    </xf>
    <xf numFmtId="49" fontId="6" fillId="0" borderId="0" xfId="0" applyNumberFormat="1" applyFont="1" applyFill="1" applyAlignment="1">
      <alignment wrapText="1"/>
    </xf>
    <xf numFmtId="49" fontId="9" fillId="0" borderId="20" xfId="0" applyNumberFormat="1" applyFont="1" applyFill="1" applyBorder="1" applyAlignment="1">
      <alignment/>
    </xf>
    <xf numFmtId="49" fontId="19" fillId="0" borderId="0" xfId="0" applyNumberFormat="1" applyFont="1" applyFill="1" applyBorder="1" applyAlignment="1">
      <alignment vertical="center" wrapText="1"/>
    </xf>
    <xf numFmtId="49" fontId="22" fillId="0" borderId="0" xfId="0" applyNumberFormat="1" applyFont="1" applyFill="1" applyAlignment="1">
      <alignment/>
    </xf>
    <xf numFmtId="49" fontId="27" fillId="0" borderId="0" xfId="0" applyNumberFormat="1" applyFont="1" applyFill="1" applyBorder="1" applyAlignment="1">
      <alignment vertical="center" wrapText="1"/>
    </xf>
    <xf numFmtId="49" fontId="11"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7" fillId="47" borderId="20" xfId="139" applyNumberFormat="1" applyFont="1" applyFill="1" applyBorder="1" applyAlignment="1" applyProtection="1">
      <alignment horizontal="center" vertical="center"/>
      <protection/>
    </xf>
    <xf numFmtId="49" fontId="0" fillId="47" borderId="0" xfId="140" applyNumberFormat="1" applyFont="1" applyFill="1" applyBorder="1" applyAlignment="1">
      <alignment horizontal="left"/>
      <protection/>
    </xf>
    <xf numFmtId="49" fontId="0" fillId="0" borderId="0" xfId="140" applyNumberFormat="1" applyFont="1">
      <alignment/>
      <protection/>
    </xf>
    <xf numFmtId="49" fontId="0" fillId="0" borderId="0" xfId="140" applyNumberFormat="1">
      <alignment/>
      <protection/>
    </xf>
    <xf numFmtId="49" fontId="0" fillId="0" borderId="0" xfId="140" applyNumberFormat="1" applyFont="1" applyAlignment="1">
      <alignment horizontal="left"/>
      <protection/>
    </xf>
    <xf numFmtId="49" fontId="0" fillId="0" borderId="0" xfId="140" applyNumberFormat="1" applyFont="1" applyBorder="1" applyAlignment="1">
      <alignment wrapText="1"/>
      <protection/>
    </xf>
    <xf numFmtId="49" fontId="19" fillId="0" borderId="0" xfId="140" applyNumberFormat="1" applyFont="1" applyAlignment="1">
      <alignment/>
      <protection/>
    </xf>
    <xf numFmtId="49" fontId="0" fillId="0" borderId="0" xfId="140" applyNumberFormat="1" applyFont="1" applyBorder="1" applyAlignment="1">
      <alignment horizontal="left" wrapText="1"/>
      <protection/>
    </xf>
    <xf numFmtId="49" fontId="22" fillId="0" borderId="0" xfId="140" applyNumberFormat="1" applyFont="1" applyAlignment="1">
      <alignment horizontal="left"/>
      <protection/>
    </xf>
    <xf numFmtId="49" fontId="0" fillId="0" borderId="0" xfId="140" applyNumberFormat="1" applyFont="1" applyFill="1" applyAlignment="1">
      <alignment/>
      <protection/>
    </xf>
    <xf numFmtId="49" fontId="0" fillId="0" borderId="0" xfId="140" applyNumberFormat="1" applyFont="1" applyFill="1" applyAlignment="1">
      <alignment horizontal="center"/>
      <protection/>
    </xf>
    <xf numFmtId="49" fontId="0" fillId="0" borderId="0" xfId="140" applyNumberFormat="1" applyFont="1" applyAlignment="1">
      <alignment horizontal="center"/>
      <protection/>
    </xf>
    <xf numFmtId="49" fontId="0" fillId="0" borderId="0" xfId="140" applyNumberFormat="1" applyFont="1" applyFill="1">
      <alignment/>
      <protection/>
    </xf>
    <xf numFmtId="49" fontId="17" fillId="47" borderId="22" xfId="140" applyNumberFormat="1" applyFont="1" applyFill="1" applyBorder="1" applyAlignment="1">
      <alignment/>
      <protection/>
    </xf>
    <xf numFmtId="49" fontId="11" fillId="0" borderId="20" xfId="140" applyNumberFormat="1" applyFont="1" applyFill="1" applyBorder="1" applyAlignment="1">
      <alignment horizontal="center" vertical="center" wrapText="1"/>
      <protection/>
    </xf>
    <xf numFmtId="49" fontId="57" fillId="48" borderId="20" xfId="140" applyNumberFormat="1" applyFont="1" applyFill="1" applyBorder="1" applyAlignment="1">
      <alignment horizontal="center"/>
      <protection/>
    </xf>
    <xf numFmtId="49" fontId="11" fillId="0" borderId="21" xfId="140" applyNumberFormat="1" applyFont="1" applyFill="1" applyBorder="1" applyAlignment="1">
      <alignment horizontal="center" vertical="center" wrapText="1"/>
      <protection/>
    </xf>
    <xf numFmtId="49" fontId="11" fillId="0" borderId="20" xfId="140" applyNumberFormat="1" applyFont="1" applyBorder="1" applyAlignment="1">
      <alignment horizontal="center" vertical="center" wrapText="1"/>
      <protection/>
    </xf>
    <xf numFmtId="49" fontId="58" fillId="0" borderId="20" xfId="140" applyNumberFormat="1" applyFont="1" applyFill="1" applyBorder="1" applyAlignment="1">
      <alignment horizontal="center" vertical="center" wrapText="1"/>
      <protection/>
    </xf>
    <xf numFmtId="49" fontId="22" fillId="0" borderId="20" xfId="140" applyNumberFormat="1" applyFont="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0" xfId="140" applyNumberFormat="1" applyFont="1" applyBorder="1" applyAlignment="1">
      <alignment vertical="center"/>
      <protection/>
    </xf>
    <xf numFmtId="49" fontId="0" fillId="0" borderId="0" xfId="140" applyNumberFormat="1" applyAlignment="1">
      <alignment vertical="center"/>
      <protection/>
    </xf>
    <xf numFmtId="3" fontId="56" fillId="3" borderId="20" xfId="140" applyNumberFormat="1" applyFont="1" applyFill="1" applyBorder="1" applyAlignment="1">
      <alignment vertical="center"/>
      <protection/>
    </xf>
    <xf numFmtId="3" fontId="61" fillId="3" borderId="20" xfId="140" applyNumberFormat="1" applyFont="1" applyFill="1" applyBorder="1" applyAlignment="1">
      <alignment vertical="center"/>
      <protection/>
    </xf>
    <xf numFmtId="49" fontId="62" fillId="0" borderId="20" xfId="140" applyNumberFormat="1" applyFont="1" applyBorder="1" applyAlignment="1">
      <alignment horizontal="center" vertical="center"/>
      <protection/>
    </xf>
    <xf numFmtId="3" fontId="29" fillId="44" borderId="20" xfId="140" applyNumberFormat="1" applyFont="1" applyFill="1" applyBorder="1" applyAlignment="1">
      <alignment vertical="center"/>
      <protection/>
    </xf>
    <xf numFmtId="3" fontId="6" fillId="48" borderId="20" xfId="140" applyNumberFormat="1" applyFont="1" applyFill="1" applyBorder="1" applyAlignment="1">
      <alignment horizontal="center" vertical="center"/>
      <protection/>
    </xf>
    <xf numFmtId="3" fontId="6" fillId="48" borderId="20" xfId="140" applyNumberFormat="1" applyFont="1" applyFill="1" applyBorder="1" applyAlignment="1">
      <alignment vertical="center"/>
      <protection/>
    </xf>
    <xf numFmtId="49" fontId="11" fillId="44" borderId="20" xfId="140" applyNumberFormat="1" applyFont="1" applyFill="1" applyBorder="1" applyAlignment="1">
      <alignment horizontal="center" vertical="center"/>
      <protection/>
    </xf>
    <xf numFmtId="49" fontId="11" fillId="44" borderId="20" xfId="140" applyNumberFormat="1" applyFont="1" applyFill="1" applyBorder="1" applyAlignment="1">
      <alignment horizontal="left" vertical="center"/>
      <protection/>
    </xf>
    <xf numFmtId="3" fontId="33" fillId="48" borderId="20" xfId="140" applyNumberFormat="1" applyFont="1" applyFill="1" applyBorder="1" applyAlignment="1">
      <alignment vertical="center"/>
      <protection/>
    </xf>
    <xf numFmtId="3" fontId="33" fillId="0" borderId="20" xfId="140" applyNumberFormat="1" applyFont="1" applyFill="1" applyBorder="1" applyAlignment="1">
      <alignment vertical="center"/>
      <protection/>
    </xf>
    <xf numFmtId="9" fontId="0" fillId="0" borderId="0" xfId="151" applyFont="1" applyAlignment="1">
      <alignment vertical="center"/>
    </xf>
    <xf numFmtId="49" fontId="11" fillId="44" borderId="23" xfId="140" applyNumberFormat="1" applyFont="1" applyFill="1" applyBorder="1" applyAlignment="1">
      <alignment horizontal="center" vertical="center"/>
      <protection/>
    </xf>
    <xf numFmtId="3" fontId="29" fillId="44" borderId="20" xfId="140" applyNumberFormat="1" applyFont="1" applyFill="1" applyBorder="1" applyAlignment="1">
      <alignment vertical="center"/>
      <protection/>
    </xf>
    <xf numFmtId="49" fontId="7" fillId="0" borderId="20" xfId="140" applyNumberFormat="1" applyFont="1" applyBorder="1" applyAlignment="1">
      <alignment horizontal="center" vertical="center"/>
      <protection/>
    </xf>
    <xf numFmtId="49" fontId="7" fillId="47" borderId="20" xfId="140" applyNumberFormat="1" applyFont="1" applyFill="1" applyBorder="1" applyAlignment="1">
      <alignment horizontal="left" vertical="center"/>
      <protection/>
    </xf>
    <xf numFmtId="49" fontId="9" fillId="47" borderId="20" xfId="140" applyNumberFormat="1" applyFont="1" applyFill="1" applyBorder="1" applyAlignment="1">
      <alignment horizontal="left" vertical="center"/>
      <protection/>
    </xf>
    <xf numFmtId="3" fontId="33" fillId="0" borderId="20" xfId="142" applyNumberFormat="1" applyFont="1" applyFill="1" applyBorder="1" applyAlignment="1">
      <alignment vertical="center"/>
      <protection/>
    </xf>
    <xf numFmtId="49" fontId="24" fillId="0" borderId="0" xfId="140" applyNumberFormat="1" applyFont="1" applyAlignment="1">
      <alignment vertical="center"/>
      <protection/>
    </xf>
    <xf numFmtId="49" fontId="7" fillId="47" borderId="20" xfId="140" applyNumberFormat="1" applyFont="1" applyFill="1" applyBorder="1" applyAlignment="1">
      <alignment horizontal="left" vertical="center"/>
      <protection/>
    </xf>
    <xf numFmtId="3" fontId="33" fillId="0" borderId="20" xfId="142" applyNumberFormat="1" applyFont="1" applyFill="1" applyBorder="1" applyAlignment="1">
      <alignment horizontal="center" vertical="center"/>
      <protection/>
    </xf>
    <xf numFmtId="49" fontId="0" fillId="0" borderId="0" xfId="140" applyNumberFormat="1" applyFill="1">
      <alignment/>
      <protection/>
    </xf>
    <xf numFmtId="49" fontId="24" fillId="0" borderId="0" xfId="140" applyNumberFormat="1" applyFont="1">
      <alignment/>
      <protection/>
    </xf>
    <xf numFmtId="49" fontId="33" fillId="0" borderId="0" xfId="140" applyNumberFormat="1" applyFont="1" applyFill="1" applyBorder="1" applyAlignment="1">
      <alignment horizontal="center" wrapText="1"/>
      <protection/>
    </xf>
    <xf numFmtId="49" fontId="63" fillId="0" borderId="0" xfId="140" applyNumberFormat="1" applyFont="1" applyBorder="1">
      <alignment/>
      <protection/>
    </xf>
    <xf numFmtId="49" fontId="64" fillId="0" borderId="0" xfId="140" applyNumberFormat="1" applyFont="1">
      <alignment/>
      <protection/>
    </xf>
    <xf numFmtId="49" fontId="1" fillId="0" borderId="0" xfId="140" applyNumberFormat="1" applyFont="1">
      <alignment/>
      <protection/>
    </xf>
    <xf numFmtId="9" fontId="1" fillId="0" borderId="0" xfId="151" applyFont="1" applyAlignment="1">
      <alignment/>
    </xf>
    <xf numFmtId="49" fontId="65" fillId="0" borderId="0" xfId="140" applyNumberFormat="1" applyFont="1" applyBorder="1">
      <alignment/>
      <protection/>
    </xf>
    <xf numFmtId="49" fontId="29" fillId="0" borderId="0" xfId="140" applyNumberFormat="1" applyFont="1" applyBorder="1" applyAlignment="1">
      <alignment horizontal="center" wrapText="1"/>
      <protection/>
    </xf>
    <xf numFmtId="49" fontId="29" fillId="0" borderId="0" xfId="140" applyNumberFormat="1" applyFont="1" applyFill="1" applyBorder="1" applyAlignment="1">
      <alignment horizontal="center" wrapText="1"/>
      <protection/>
    </xf>
    <xf numFmtId="49" fontId="66" fillId="0" borderId="0" xfId="140" applyNumberFormat="1" applyFont="1" applyBorder="1">
      <alignment/>
      <protection/>
    </xf>
    <xf numFmtId="49" fontId="67" fillId="0" borderId="0" xfId="140" applyNumberFormat="1" applyFont="1" applyBorder="1" applyAlignment="1">
      <alignment wrapText="1"/>
      <protection/>
    </xf>
    <xf numFmtId="49" fontId="5" fillId="0" borderId="0" xfId="140" applyNumberFormat="1" applyFont="1" applyBorder="1">
      <alignment/>
      <protection/>
    </xf>
    <xf numFmtId="49" fontId="44" fillId="0" borderId="0" xfId="140" applyNumberFormat="1" applyFont="1" applyBorder="1" applyAlignment="1">
      <alignment horizontal="center" wrapText="1"/>
      <protection/>
    </xf>
    <xf numFmtId="49" fontId="44" fillId="0" borderId="0" xfId="140" applyNumberFormat="1" applyFont="1" applyFill="1" applyBorder="1" applyAlignment="1">
      <alignment horizontal="center" wrapText="1"/>
      <protection/>
    </xf>
    <xf numFmtId="49" fontId="68" fillId="0" borderId="0" xfId="140" applyNumberFormat="1" applyFont="1" applyBorder="1">
      <alignment/>
      <protection/>
    </xf>
    <xf numFmtId="49" fontId="33" fillId="0" borderId="0" xfId="140" applyNumberFormat="1" applyFont="1">
      <alignment/>
      <protection/>
    </xf>
    <xf numFmtId="49" fontId="33" fillId="0" borderId="0" xfId="140" applyNumberFormat="1" applyFont="1" applyFill="1">
      <alignment/>
      <protection/>
    </xf>
    <xf numFmtId="49" fontId="33" fillId="47" borderId="0" xfId="140" applyNumberFormat="1" applyFont="1" applyFill="1">
      <alignment/>
      <protection/>
    </xf>
    <xf numFmtId="0" fontId="29" fillId="0" borderId="0" xfId="140" applyFont="1" applyAlignment="1">
      <alignment horizontal="center"/>
      <protection/>
    </xf>
    <xf numFmtId="49" fontId="29" fillId="47" borderId="0" xfId="140" applyNumberFormat="1" applyFont="1" applyFill="1" applyAlignment="1">
      <alignment horizontal="center"/>
      <protection/>
    </xf>
    <xf numFmtId="0" fontId="70" fillId="0" borderId="0" xfId="140" applyFont="1" applyAlignment="1">
      <alignment/>
      <protection/>
    </xf>
    <xf numFmtId="0" fontId="6" fillId="0" borderId="0" xfId="140" applyFont="1" applyAlignment="1">
      <alignment/>
      <protection/>
    </xf>
    <xf numFmtId="49" fontId="35" fillId="0" borderId="0" xfId="140" applyNumberFormat="1" applyFont="1">
      <alignment/>
      <protection/>
    </xf>
    <xf numFmtId="3" fontId="0" fillId="0" borderId="0" xfId="140" applyNumberFormat="1" applyFont="1" applyFill="1">
      <alignment/>
      <protection/>
    </xf>
    <xf numFmtId="49" fontId="6"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0" fillId="0" borderId="0" xfId="140" applyNumberFormat="1" applyFont="1" applyFill="1" applyBorder="1">
      <alignment/>
      <protection/>
    </xf>
    <xf numFmtId="49" fontId="23" fillId="0" borderId="22" xfId="140" applyNumberFormat="1" applyFont="1" applyFill="1" applyBorder="1" applyAlignment="1">
      <alignment/>
      <protection/>
    </xf>
    <xf numFmtId="49" fontId="9" fillId="0" borderId="22" xfId="140" applyNumberFormat="1" applyFont="1" applyFill="1" applyBorder="1" applyAlignment="1">
      <alignment horizontal="center"/>
      <protection/>
    </xf>
    <xf numFmtId="49" fontId="0" fillId="0" borderId="0" xfId="140" applyNumberFormat="1" applyFill="1" applyBorder="1">
      <alignment/>
      <protection/>
    </xf>
    <xf numFmtId="49" fontId="10" fillId="0" borderId="20" xfId="140" applyNumberFormat="1" applyFont="1" applyFill="1" applyBorder="1" applyAlignment="1">
      <alignment horizontal="center" vertical="center" wrapText="1"/>
      <protection/>
    </xf>
    <xf numFmtId="49" fontId="23" fillId="0" borderId="20" xfId="140" applyNumberFormat="1" applyFont="1" applyFill="1" applyBorder="1" applyAlignment="1">
      <alignment horizontal="center" vertical="center" wrapText="1"/>
      <protection/>
    </xf>
    <xf numFmtId="3" fontId="34" fillId="3" borderId="20" xfId="140" applyNumberFormat="1" applyFont="1" applyFill="1" applyBorder="1" applyAlignment="1">
      <alignment horizontal="center" vertical="center" wrapText="1"/>
      <protection/>
    </xf>
    <xf numFmtId="3" fontId="73" fillId="3" borderId="20" xfId="140" applyNumberFormat="1" applyFont="1" applyFill="1" applyBorder="1" applyAlignment="1">
      <alignment horizontal="center" vertical="center" wrapText="1"/>
      <protection/>
    </xf>
    <xf numFmtId="3" fontId="10" fillId="44" borderId="20" xfId="140" applyNumberFormat="1" applyFont="1" applyFill="1" applyBorder="1" applyAlignment="1">
      <alignment horizontal="center" vertical="center" wrapText="1"/>
      <protection/>
    </xf>
    <xf numFmtId="49" fontId="11" fillId="0" borderId="20" xfId="140" applyNumberFormat="1" applyFont="1" applyFill="1" applyBorder="1" applyAlignment="1">
      <alignment horizontal="center"/>
      <protection/>
    </xf>
    <xf numFmtId="49" fontId="11" fillId="0" borderId="20" xfId="140" applyNumberFormat="1" applyFont="1" applyFill="1" applyBorder="1" applyAlignment="1">
      <alignment horizontal="left"/>
      <protection/>
    </xf>
    <xf numFmtId="3" fontId="9" fillId="44" borderId="20" xfId="140" applyNumberFormat="1" applyFont="1" applyFill="1" applyBorder="1" applyAlignment="1">
      <alignment horizontal="center" vertical="center" wrapText="1"/>
      <protection/>
    </xf>
    <xf numFmtId="3" fontId="9" fillId="0" borderId="20" xfId="140" applyNumberFormat="1" applyFont="1" applyFill="1" applyBorder="1" applyAlignment="1">
      <alignment horizontal="center" vertical="center" wrapText="1"/>
      <protection/>
    </xf>
    <xf numFmtId="9" fontId="0" fillId="0" borderId="0" xfId="151" applyFont="1" applyFill="1" applyAlignment="1">
      <alignment/>
    </xf>
    <xf numFmtId="49" fontId="11" fillId="44" borderId="23" xfId="140" applyNumberFormat="1" applyFont="1" applyFill="1" applyBorder="1" applyAlignment="1">
      <alignment horizontal="center"/>
      <protection/>
    </xf>
    <xf numFmtId="49" fontId="11" fillId="44" borderId="20" xfId="140" applyNumberFormat="1" applyFont="1" applyFill="1" applyBorder="1" applyAlignment="1">
      <alignment horizontal="left"/>
      <protection/>
    </xf>
    <xf numFmtId="49" fontId="7" fillId="0" borderId="23" xfId="140" applyNumberFormat="1" applyFont="1" applyFill="1" applyBorder="1" applyAlignment="1">
      <alignment horizontal="center"/>
      <protection/>
    </xf>
    <xf numFmtId="49" fontId="7" fillId="47" borderId="20" xfId="140" applyNumberFormat="1" applyFont="1" applyFill="1" applyBorder="1" applyAlignment="1">
      <alignment horizontal="left"/>
      <protection/>
    </xf>
    <xf numFmtId="3" fontId="9" fillId="47" borderId="20" xfId="140" applyNumberFormat="1" applyFont="1" applyFill="1" applyBorder="1" applyAlignment="1">
      <alignment horizontal="center" vertical="center" wrapText="1"/>
      <protection/>
    </xf>
    <xf numFmtId="49" fontId="9" fillId="47" borderId="20" xfId="140" applyNumberFormat="1" applyFont="1" applyFill="1" applyBorder="1" applyAlignment="1">
      <alignment horizontal="left"/>
      <protection/>
    </xf>
    <xf numFmtId="49" fontId="10" fillId="0" borderId="19" xfId="140" applyNumberFormat="1" applyFont="1" applyFill="1" applyBorder="1" applyAlignment="1">
      <alignment horizontal="center"/>
      <protection/>
    </xf>
    <xf numFmtId="49" fontId="10" fillId="0" borderId="19" xfId="140" applyNumberFormat="1" applyFont="1" applyFill="1" applyBorder="1" applyAlignment="1">
      <alignment horizontal="left"/>
      <protection/>
    </xf>
    <xf numFmtId="3" fontId="9" fillId="0" borderId="19" xfId="140" applyNumberFormat="1" applyFont="1" applyFill="1" applyBorder="1" applyAlignment="1">
      <alignment horizontal="center" vertical="center" wrapText="1"/>
      <protection/>
    </xf>
    <xf numFmtId="49" fontId="19" fillId="0" borderId="0" xfId="140" applyNumberFormat="1" applyFont="1" applyFill="1" applyBorder="1" applyAlignment="1">
      <alignment vertical="center" wrapText="1"/>
      <protection/>
    </xf>
    <xf numFmtId="49" fontId="74" fillId="0" borderId="0" xfId="140" applyNumberFormat="1" applyFont="1" applyFill="1">
      <alignment/>
      <protection/>
    </xf>
    <xf numFmtId="49" fontId="7" fillId="0" borderId="0" xfId="140" applyNumberFormat="1" applyFont="1" applyFill="1">
      <alignment/>
      <protection/>
    </xf>
    <xf numFmtId="49" fontId="0" fillId="47" borderId="0" xfId="140" applyNumberFormat="1" applyFont="1" applyFill="1">
      <alignment/>
      <protection/>
    </xf>
    <xf numFmtId="49" fontId="6" fillId="47" borderId="0" xfId="140" applyNumberFormat="1" applyFont="1" applyFill="1" applyAlignment="1">
      <alignment horizontal="center"/>
      <protection/>
    </xf>
    <xf numFmtId="49" fontId="26" fillId="0" borderId="0" xfId="140" applyNumberFormat="1" applyFont="1" applyFill="1">
      <alignment/>
      <protection/>
    </xf>
    <xf numFmtId="49" fontId="6" fillId="0" borderId="0" xfId="140" applyNumberFormat="1" applyFont="1" applyFill="1">
      <alignment/>
      <protection/>
    </xf>
    <xf numFmtId="49" fontId="17" fillId="0" borderId="0" xfId="140" applyNumberFormat="1" applyFont="1" applyFill="1" applyAlignment="1">
      <alignment/>
      <protection/>
    </xf>
    <xf numFmtId="49" fontId="17" fillId="0" borderId="0" xfId="140" applyNumberFormat="1" applyFont="1" applyFill="1" applyAlignment="1">
      <alignment wrapText="1"/>
      <protection/>
    </xf>
    <xf numFmtId="49" fontId="17" fillId="0" borderId="0" xfId="140" applyNumberFormat="1" applyFont="1" applyFill="1" applyAlignment="1">
      <alignment horizontal="left" wrapText="1"/>
      <protection/>
    </xf>
    <xf numFmtId="49" fontId="0" fillId="0" borderId="0" xfId="140" applyNumberFormat="1" applyAlignment="1">
      <alignment horizontal="left"/>
      <protection/>
    </xf>
    <xf numFmtId="49" fontId="0" fillId="0" borderId="0" xfId="140" applyNumberFormat="1" applyFont="1" applyBorder="1" applyAlignment="1">
      <alignment horizontal="left"/>
      <protection/>
    </xf>
    <xf numFmtId="49" fontId="17" fillId="0" borderId="20" xfId="140" applyNumberFormat="1" applyFont="1" applyBorder="1" applyAlignment="1">
      <alignment horizontal="center"/>
      <protection/>
    </xf>
    <xf numFmtId="3" fontId="7" fillId="4" borderId="20" xfId="142" applyNumberFormat="1" applyFont="1" applyFill="1" applyBorder="1" applyAlignment="1">
      <alignment horizontal="center" vertical="center"/>
      <protection/>
    </xf>
    <xf numFmtId="3" fontId="36" fillId="47" borderId="20" xfId="140" applyNumberFormat="1" applyFont="1" applyFill="1" applyBorder="1" applyAlignment="1">
      <alignment horizontal="center" vertical="center"/>
      <protection/>
    </xf>
    <xf numFmtId="3" fontId="21" fillId="3" borderId="20" xfId="140" applyNumberFormat="1" applyFont="1" applyFill="1" applyBorder="1" applyAlignment="1">
      <alignment horizontal="center" vertical="center"/>
      <protection/>
    </xf>
    <xf numFmtId="3" fontId="38" fillId="3"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3" fontId="11" fillId="4" borderId="20" xfId="142" applyNumberFormat="1" applyFont="1" applyFill="1" applyBorder="1" applyAlignment="1">
      <alignment horizontal="center" vertical="center"/>
      <protection/>
    </xf>
    <xf numFmtId="49" fontId="11" fillId="0" borderId="20" xfId="140" applyNumberFormat="1" applyFont="1" applyBorder="1" applyAlignment="1">
      <alignment horizontal="center" vertical="center"/>
      <protection/>
    </xf>
    <xf numFmtId="49" fontId="11" fillId="47" borderId="20" xfId="140" applyNumberFormat="1" applyFont="1" applyFill="1" applyBorder="1" applyAlignment="1">
      <alignment horizontal="left" vertical="center"/>
      <protection/>
    </xf>
    <xf numFmtId="3" fontId="7" fillId="47" borderId="20" xfId="140" applyNumberFormat="1" applyFont="1" applyFill="1" applyBorder="1" applyAlignment="1">
      <alignment horizontal="center" vertical="center"/>
      <protection/>
    </xf>
    <xf numFmtId="3" fontId="7" fillId="44" borderId="20" xfId="140" applyNumberFormat="1" applyFont="1" applyFill="1" applyBorder="1" applyAlignment="1">
      <alignment horizontal="center" vertical="center"/>
      <protection/>
    </xf>
    <xf numFmtId="49" fontId="7" fillId="0" borderId="23" xfId="140" applyNumberFormat="1" applyFont="1" applyBorder="1" applyAlignment="1">
      <alignment horizontal="center" vertical="center"/>
      <protection/>
    </xf>
    <xf numFmtId="49" fontId="0" fillId="0" borderId="0" xfId="140" applyNumberFormat="1" applyFont="1" applyAlignment="1">
      <alignment vertical="center"/>
      <protection/>
    </xf>
    <xf numFmtId="3" fontId="7" fillId="0" borderId="20" xfId="140" applyNumberFormat="1" applyFont="1" applyFill="1" applyBorder="1" applyAlignment="1">
      <alignment horizontal="center" vertical="center"/>
      <protection/>
    </xf>
    <xf numFmtId="3" fontId="7" fillId="47" borderId="20" xfId="142" applyNumberFormat="1" applyFont="1" applyFill="1" applyBorder="1" applyAlignment="1">
      <alignment horizontal="center" vertical="center"/>
      <protection/>
    </xf>
    <xf numFmtId="49" fontId="7" fillId="47" borderId="23" xfId="140" applyNumberFormat="1" applyFont="1" applyFill="1" applyBorder="1" applyAlignment="1">
      <alignment horizontal="center" vertical="center"/>
      <protection/>
    </xf>
    <xf numFmtId="9" fontId="24" fillId="0" borderId="0" xfId="151" applyFont="1" applyAlignment="1">
      <alignment vertical="center"/>
    </xf>
    <xf numFmtId="49" fontId="7" fillId="0" borderId="0" xfId="140" applyNumberFormat="1" applyFont="1" applyBorder="1" applyAlignment="1">
      <alignment horizontal="center"/>
      <protection/>
    </xf>
    <xf numFmtId="49" fontId="7" fillId="47" borderId="0" xfId="140" applyNumberFormat="1" applyFont="1" applyFill="1" applyBorder="1" applyAlignment="1">
      <alignment horizontal="left"/>
      <protection/>
    </xf>
    <xf numFmtId="49" fontId="0" fillId="0" borderId="0" xfId="140" applyNumberFormat="1" applyFont="1" applyFill="1" applyBorder="1" applyAlignment="1">
      <alignment horizontal="center"/>
      <protection/>
    </xf>
    <xf numFmtId="3" fontId="7" fillId="47" borderId="19" xfId="142" applyNumberFormat="1" applyFont="1" applyFill="1" applyBorder="1" applyAlignment="1">
      <alignment horizontal="center" vertical="center"/>
      <protection/>
    </xf>
    <xf numFmtId="9" fontId="0" fillId="0" borderId="0" xfId="151" applyFont="1" applyAlignment="1">
      <alignment/>
    </xf>
    <xf numFmtId="49" fontId="33" fillId="0" borderId="0" xfId="140" applyNumberFormat="1" applyFont="1" applyBorder="1" applyAlignment="1">
      <alignment wrapText="1"/>
      <protection/>
    </xf>
    <xf numFmtId="3" fontId="7" fillId="47" borderId="0" xfId="142" applyNumberFormat="1" applyFont="1" applyFill="1" applyBorder="1" applyAlignment="1">
      <alignment horizontal="center" vertical="center"/>
      <protection/>
    </xf>
    <xf numFmtId="49" fontId="33" fillId="0" borderId="0" xfId="140" applyNumberFormat="1" applyFont="1" applyAlignment="1">
      <alignment wrapText="1"/>
      <protection/>
    </xf>
    <xf numFmtId="49" fontId="41" fillId="0" borderId="0" xfId="140" applyNumberFormat="1" applyFont="1">
      <alignment/>
      <protection/>
    </xf>
    <xf numFmtId="49" fontId="41" fillId="0" borderId="0" xfId="140" applyNumberFormat="1" applyFont="1" applyAlignment="1">
      <alignment wrapText="1"/>
      <protection/>
    </xf>
    <xf numFmtId="49" fontId="6" fillId="47" borderId="0" xfId="140" applyNumberFormat="1" applyFont="1" applyFill="1" applyAlignment="1">
      <alignment/>
      <protection/>
    </xf>
    <xf numFmtId="49" fontId="76" fillId="0" borderId="0" xfId="140" applyNumberFormat="1" applyFont="1">
      <alignment/>
      <protection/>
    </xf>
    <xf numFmtId="49" fontId="17" fillId="0" borderId="0" xfId="140" applyNumberFormat="1" applyFont="1" applyBorder="1" applyAlignment="1">
      <alignment wrapText="1"/>
      <protection/>
    </xf>
    <xf numFmtId="49" fontId="0" fillId="0" borderId="0" xfId="143" applyNumberFormat="1" applyFont="1" applyAlignment="1">
      <alignment horizontal="left"/>
      <protection/>
    </xf>
    <xf numFmtId="49" fontId="18" fillId="0" borderId="0" xfId="143" applyNumberFormat="1" applyFont="1" applyAlignment="1">
      <alignment wrapText="1"/>
      <protection/>
    </xf>
    <xf numFmtId="49" fontId="6" fillId="47" borderId="0" xfId="143" applyNumberFormat="1" applyFont="1" applyFill="1" applyBorder="1" applyAlignment="1">
      <alignment horizontal="left"/>
      <protection/>
    </xf>
    <xf numFmtId="49" fontId="0" fillId="47" borderId="0" xfId="143" applyNumberFormat="1" applyFont="1" applyFill="1" applyBorder="1" applyAlignment="1">
      <alignment horizontal="left"/>
      <protection/>
    </xf>
    <xf numFmtId="49" fontId="31" fillId="0" borderId="0" xfId="143" applyNumberFormat="1" applyFont="1">
      <alignment/>
      <protection/>
    </xf>
    <xf numFmtId="49" fontId="0" fillId="47" borderId="0" xfId="143" applyNumberFormat="1" applyFont="1" applyFill="1" applyBorder="1" applyAlignment="1">
      <alignment/>
      <protection/>
    </xf>
    <xf numFmtId="49" fontId="6" fillId="0" borderId="0" xfId="143" applyNumberFormat="1" applyFont="1" applyBorder="1" applyAlignment="1">
      <alignment horizontal="left"/>
      <protection/>
    </xf>
    <xf numFmtId="49" fontId="0" fillId="0" borderId="0" xfId="143" applyNumberFormat="1" applyFont="1" applyBorder="1" applyAlignment="1">
      <alignment horizontal="left"/>
      <protection/>
    </xf>
    <xf numFmtId="49" fontId="0" fillId="0" borderId="0" xfId="143" applyNumberFormat="1" applyFont="1" applyBorder="1" applyAlignment="1">
      <alignment/>
      <protection/>
    </xf>
    <xf numFmtId="49" fontId="22" fillId="0" borderId="22" xfId="143" applyNumberFormat="1" applyFont="1" applyBorder="1" applyAlignment="1">
      <alignment horizontal="left"/>
      <protection/>
    </xf>
    <xf numFmtId="49" fontId="6" fillId="0" borderId="22" xfId="143" applyNumberFormat="1" applyFont="1" applyBorder="1" applyAlignment="1">
      <alignment horizontal="left"/>
      <protection/>
    </xf>
    <xf numFmtId="49" fontId="31" fillId="0" borderId="0" xfId="143" applyNumberFormat="1" applyFont="1" applyFill="1">
      <alignment/>
      <protection/>
    </xf>
    <xf numFmtId="49" fontId="31" fillId="0" borderId="0" xfId="143" applyNumberFormat="1" applyFont="1" applyAlignment="1">
      <alignment vertical="center"/>
      <protection/>
    </xf>
    <xf numFmtId="49" fontId="10" fillId="47" borderId="20" xfId="143" applyNumberFormat="1" applyFont="1" applyFill="1" applyBorder="1" applyAlignment="1">
      <alignment horizontal="left" vertical="center"/>
      <protection/>
    </xf>
    <xf numFmtId="49" fontId="1" fillId="0" borderId="0" xfId="143" applyNumberFormat="1" applyFont="1">
      <alignment/>
      <protection/>
    </xf>
    <xf numFmtId="49" fontId="33" fillId="0" borderId="0" xfId="143" applyNumberFormat="1" applyFont="1" applyBorder="1" applyAlignment="1">
      <alignment/>
      <protection/>
    </xf>
    <xf numFmtId="49" fontId="83" fillId="0" borderId="0" xfId="143" applyNumberFormat="1" applyFont="1">
      <alignment/>
      <protection/>
    </xf>
    <xf numFmtId="49" fontId="29" fillId="0" borderId="0" xfId="143" applyNumberFormat="1" applyFont="1" applyBorder="1" applyAlignment="1">
      <alignment/>
      <protection/>
    </xf>
    <xf numFmtId="49" fontId="9" fillId="0" borderId="0" xfId="143" applyNumberFormat="1" applyFont="1">
      <alignment/>
      <protection/>
    </xf>
    <xf numFmtId="49" fontId="33" fillId="0" borderId="0" xfId="143" applyNumberFormat="1" applyFont="1" applyAlignment="1">
      <alignment horizontal="center"/>
      <protection/>
    </xf>
    <xf numFmtId="49" fontId="33" fillId="0" borderId="0" xfId="143" applyNumberFormat="1" applyFont="1">
      <alignment/>
      <protection/>
    </xf>
    <xf numFmtId="49" fontId="83" fillId="0" borderId="0" xfId="143" applyNumberFormat="1" applyFont="1" applyAlignment="1">
      <alignment horizontal="center"/>
      <protection/>
    </xf>
    <xf numFmtId="49" fontId="17" fillId="0" borderId="0" xfId="143" applyNumberFormat="1" applyFont="1" applyBorder="1" applyAlignment="1">
      <alignment wrapText="1"/>
      <protection/>
    </xf>
    <xf numFmtId="49" fontId="85" fillId="0" borderId="0" xfId="143" applyNumberFormat="1" applyFont="1">
      <alignment/>
      <protection/>
    </xf>
    <xf numFmtId="9" fontId="31" fillId="0" borderId="0" xfId="151" applyFont="1" applyAlignment="1">
      <alignment/>
    </xf>
    <xf numFmtId="3" fontId="0" fillId="47" borderId="0" xfId="143" applyNumberFormat="1" applyFont="1" applyFill="1" applyBorder="1" applyAlignment="1">
      <alignment/>
      <protection/>
    </xf>
    <xf numFmtId="0" fontId="31" fillId="0" borderId="0" xfId="143">
      <alignment/>
      <protection/>
    </xf>
    <xf numFmtId="0" fontId="0" fillId="0" borderId="0" xfId="143" applyFont="1" applyAlignment="1">
      <alignment horizontal="left"/>
      <protection/>
    </xf>
    <xf numFmtId="0" fontId="0" fillId="0" borderId="0" xfId="143" applyFont="1" applyBorder="1" applyAlignment="1">
      <alignment/>
      <protection/>
    </xf>
    <xf numFmtId="0" fontId="0" fillId="0" borderId="0" xfId="143" applyFont="1" applyBorder="1" applyAlignment="1">
      <alignment horizontal="left"/>
      <protection/>
    </xf>
    <xf numFmtId="0" fontId="31" fillId="0" borderId="0" xfId="143" applyFont="1">
      <alignment/>
      <protection/>
    </xf>
    <xf numFmtId="0" fontId="10" fillId="0" borderId="20" xfId="143" applyFont="1" applyBorder="1" applyAlignment="1">
      <alignment horizontal="center" vertical="center"/>
      <protection/>
    </xf>
    <xf numFmtId="0" fontId="10" fillId="47" borderId="20" xfId="143" applyFont="1" applyFill="1" applyBorder="1" applyAlignment="1">
      <alignment horizontal="left" vertical="center"/>
      <protection/>
    </xf>
    <xf numFmtId="9" fontId="31" fillId="0" borderId="0" xfId="151" applyFont="1" applyAlignment="1">
      <alignment vertical="center"/>
    </xf>
    <xf numFmtId="0" fontId="9" fillId="0" borderId="23" xfId="143" applyFont="1" applyBorder="1" applyAlignment="1">
      <alignment horizontal="center" vertical="center"/>
      <protection/>
    </xf>
    <xf numFmtId="0" fontId="31" fillId="0" borderId="0" xfId="143" applyFont="1" applyAlignment="1">
      <alignment vertical="center"/>
      <protection/>
    </xf>
    <xf numFmtId="0" fontId="1" fillId="0" borderId="0" xfId="143" applyFont="1">
      <alignment/>
      <protection/>
    </xf>
    <xf numFmtId="0" fontId="29" fillId="0" borderId="0" xfId="143" applyFont="1" applyBorder="1" applyAlignment="1">
      <alignment horizontal="center" wrapText="1"/>
      <protection/>
    </xf>
    <xf numFmtId="0" fontId="33" fillId="0" borderId="0" xfId="143" applyFont="1" applyBorder="1" applyAlignment="1">
      <alignment wrapText="1"/>
      <protection/>
    </xf>
    <xf numFmtId="0" fontId="29" fillId="0" borderId="0" xfId="143" applyNumberFormat="1" applyFont="1" applyBorder="1" applyAlignment="1">
      <alignment/>
      <protection/>
    </xf>
    <xf numFmtId="0" fontId="83" fillId="0" borderId="0" xfId="143" applyFont="1">
      <alignment/>
      <protection/>
    </xf>
    <xf numFmtId="0" fontId="29" fillId="0" borderId="0" xfId="143" applyNumberFormat="1" applyFont="1" applyBorder="1" applyAlignment="1">
      <alignment horizontal="center"/>
      <protection/>
    </xf>
    <xf numFmtId="0" fontId="9" fillId="0" borderId="0" xfId="143" applyFont="1">
      <alignment/>
      <protection/>
    </xf>
    <xf numFmtId="0" fontId="33" fillId="0" borderId="0" xfId="143" applyFont="1">
      <alignment/>
      <protection/>
    </xf>
    <xf numFmtId="0" fontId="29" fillId="0" borderId="0" xfId="140" applyFont="1" applyAlignment="1">
      <alignment/>
      <protection/>
    </xf>
    <xf numFmtId="49" fontId="23" fillId="0" borderId="0" xfId="143" applyNumberFormat="1" applyFont="1">
      <alignment/>
      <protection/>
    </xf>
    <xf numFmtId="49" fontId="7" fillId="47" borderId="0" xfId="143" applyNumberFormat="1" applyFont="1" applyFill="1" applyBorder="1" applyAlignment="1">
      <alignment horizontal="left"/>
      <protection/>
    </xf>
    <xf numFmtId="49" fontId="7" fillId="0" borderId="0" xfId="143" applyNumberFormat="1" applyFont="1" applyBorder="1" applyAlignment="1">
      <alignment horizontal="left"/>
      <protection/>
    </xf>
    <xf numFmtId="49" fontId="0" fillId="0" borderId="22" xfId="143" applyNumberFormat="1" applyFont="1" applyBorder="1" applyAlignment="1">
      <alignment/>
      <protection/>
    </xf>
    <xf numFmtId="49" fontId="10" fillId="0" borderId="20" xfId="143" applyNumberFormat="1" applyFont="1" applyFill="1" applyBorder="1" applyAlignment="1">
      <alignment horizontal="center" vertical="center" wrapText="1"/>
      <protection/>
    </xf>
    <xf numFmtId="49" fontId="9" fillId="0" borderId="24" xfId="143" applyNumberFormat="1" applyFont="1" applyFill="1" applyBorder="1">
      <alignment/>
      <protection/>
    </xf>
    <xf numFmtId="49" fontId="9" fillId="0" borderId="0" xfId="143" applyNumberFormat="1" applyFont="1" applyFill="1">
      <alignment/>
      <protection/>
    </xf>
    <xf numFmtId="49" fontId="28" fillId="0" borderId="0" xfId="143" applyNumberFormat="1" applyFont="1" applyFill="1">
      <alignment/>
      <protection/>
    </xf>
    <xf numFmtId="49" fontId="10" fillId="0" borderId="25" xfId="143" applyNumberFormat="1" applyFont="1" applyFill="1" applyBorder="1" applyAlignment="1">
      <alignment horizontal="center" vertical="center" wrapText="1"/>
      <protection/>
    </xf>
    <xf numFmtId="49" fontId="23" fillId="0" borderId="20" xfId="143" applyNumberFormat="1" applyFont="1" applyFill="1" applyBorder="1" applyAlignment="1">
      <alignment horizontal="center" vertical="center"/>
      <protection/>
    </xf>
    <xf numFmtId="49" fontId="23" fillId="0" borderId="20" xfId="143" applyNumberFormat="1" applyFont="1" applyBorder="1" applyAlignment="1">
      <alignment horizontal="center" vertical="center"/>
      <protection/>
    </xf>
    <xf numFmtId="49" fontId="9" fillId="0" borderId="0" xfId="143" applyNumberFormat="1" applyFont="1" applyAlignment="1">
      <alignment vertical="center"/>
      <protection/>
    </xf>
    <xf numFmtId="3" fontId="34" fillId="3" borderId="20" xfId="143" applyNumberFormat="1" applyFont="1" applyFill="1" applyBorder="1" applyAlignment="1">
      <alignment horizontal="center" vertical="center"/>
      <protection/>
    </xf>
    <xf numFmtId="3" fontId="73" fillId="3" borderId="20" xfId="143" applyNumberFormat="1" applyFont="1" applyFill="1" applyBorder="1" applyAlignment="1">
      <alignment horizontal="center" vertical="center"/>
      <protection/>
    </xf>
    <xf numFmtId="3" fontId="34" fillId="4" borderId="20" xfId="143" applyNumberFormat="1" applyFont="1" applyFill="1" applyBorder="1" applyAlignment="1">
      <alignment horizontal="center" vertical="center"/>
      <protection/>
    </xf>
    <xf numFmtId="3" fontId="10" fillId="44" borderId="20" xfId="143" applyNumberFormat="1" applyFont="1" applyFill="1" applyBorder="1" applyAlignment="1">
      <alignment horizontal="center" vertical="center"/>
      <protection/>
    </xf>
    <xf numFmtId="49" fontId="10" fillId="0" borderId="20" xfId="143" applyNumberFormat="1" applyFont="1" applyBorder="1" applyAlignment="1">
      <alignment horizontal="center" vertical="center"/>
      <protection/>
    </xf>
    <xf numFmtId="3" fontId="9" fillId="47" borderId="20" xfId="143" applyNumberFormat="1" applyFont="1" applyFill="1" applyBorder="1" applyAlignment="1">
      <alignment horizontal="center" vertical="center"/>
      <protection/>
    </xf>
    <xf numFmtId="49" fontId="10" fillId="0" borderId="23" xfId="143" applyNumberFormat="1" applyFont="1" applyBorder="1" applyAlignment="1">
      <alignment horizontal="center" vertical="center"/>
      <protection/>
    </xf>
    <xf numFmtId="49" fontId="9" fillId="0" borderId="23" xfId="143" applyNumberFormat="1" applyFont="1" applyBorder="1" applyAlignment="1">
      <alignment horizontal="center" vertical="center"/>
      <protection/>
    </xf>
    <xf numFmtId="3" fontId="9" fillId="0" borderId="20" xfId="143" applyNumberFormat="1" applyFont="1" applyBorder="1" applyAlignment="1">
      <alignment horizontal="center" vertical="center"/>
      <protection/>
    </xf>
    <xf numFmtId="49" fontId="91" fillId="0" borderId="0" xfId="143" applyNumberFormat="1" applyFont="1">
      <alignment/>
      <protection/>
    </xf>
    <xf numFmtId="49" fontId="31" fillId="0" borderId="0" xfId="143" applyNumberFormat="1">
      <alignment/>
      <protection/>
    </xf>
    <xf numFmtId="49" fontId="33" fillId="0" borderId="0" xfId="143" applyNumberFormat="1" applyFont="1" applyBorder="1" applyAlignment="1">
      <alignment wrapText="1"/>
      <protection/>
    </xf>
    <xf numFmtId="49" fontId="25" fillId="0" borderId="0" xfId="143" applyNumberFormat="1" applyFont="1">
      <alignment/>
      <protection/>
    </xf>
    <xf numFmtId="49" fontId="35" fillId="0" borderId="0" xfId="143" applyNumberFormat="1" applyFont="1">
      <alignment/>
      <protection/>
    </xf>
    <xf numFmtId="49" fontId="35" fillId="0" borderId="0" xfId="143" applyNumberFormat="1" applyFont="1" applyAlignment="1">
      <alignment horizontal="center"/>
      <protection/>
    </xf>
    <xf numFmtId="0" fontId="7" fillId="0" borderId="0" xfId="143" applyNumberFormat="1" applyFont="1" applyAlignment="1">
      <alignment horizontal="left"/>
      <protection/>
    </xf>
    <xf numFmtId="0" fontId="9" fillId="0" borderId="0" xfId="143" applyFont="1" applyAlignment="1">
      <alignment/>
      <protection/>
    </xf>
    <xf numFmtId="3" fontId="9" fillId="0" borderId="0" xfId="143" applyNumberFormat="1" applyFont="1">
      <alignment/>
      <protection/>
    </xf>
    <xf numFmtId="0" fontId="11" fillId="0" borderId="0" xfId="143" applyFont="1" applyBorder="1" applyAlignment="1">
      <alignment/>
      <protection/>
    </xf>
    <xf numFmtId="0" fontId="31" fillId="0" borderId="24" xfId="143" applyFont="1" applyBorder="1">
      <alignment/>
      <protection/>
    </xf>
    <xf numFmtId="0" fontId="31" fillId="0" borderId="0" xfId="143" applyFont="1" applyBorder="1">
      <alignment/>
      <protection/>
    </xf>
    <xf numFmtId="0" fontId="16" fillId="0" borderId="20" xfId="143" applyFont="1" applyBorder="1" applyAlignment="1">
      <alignment horizontal="center" vertical="center" wrapText="1"/>
      <protection/>
    </xf>
    <xf numFmtId="0" fontId="23" fillId="0" borderId="23" xfId="143" applyFont="1" applyFill="1" applyBorder="1" applyAlignment="1">
      <alignment horizontal="center" vertical="center"/>
      <protection/>
    </xf>
    <xf numFmtId="0" fontId="23" fillId="0" borderId="20" xfId="143" applyFont="1" applyFill="1" applyBorder="1" applyAlignment="1">
      <alignment horizontal="center" vertical="center"/>
      <protection/>
    </xf>
    <xf numFmtId="0" fontId="23" fillId="0" borderId="20" xfId="143" applyFont="1" applyBorder="1" applyAlignment="1">
      <alignment horizontal="center" vertical="center"/>
      <protection/>
    </xf>
    <xf numFmtId="3" fontId="24" fillId="3" borderId="20" xfId="143" applyNumberFormat="1" applyFont="1" applyFill="1" applyBorder="1" applyAlignment="1">
      <alignment horizontal="center" vertical="center"/>
      <protection/>
    </xf>
    <xf numFmtId="3" fontId="39" fillId="3" borderId="20" xfId="143" applyNumberFormat="1" applyFont="1" applyFill="1" applyBorder="1" applyAlignment="1">
      <alignment horizontal="center" vertical="center"/>
      <protection/>
    </xf>
    <xf numFmtId="3" fontId="6" fillId="44" borderId="23" xfId="143" applyNumberFormat="1" applyFont="1" applyFill="1" applyBorder="1" applyAlignment="1">
      <alignment horizontal="center" vertical="center"/>
      <protection/>
    </xf>
    <xf numFmtId="3" fontId="0" fillId="48" borderId="23" xfId="143" applyNumberFormat="1" applyFont="1" applyFill="1" applyBorder="1" applyAlignment="1">
      <alignment horizontal="center" vertical="center"/>
      <protection/>
    </xf>
    <xf numFmtId="3" fontId="0" fillId="0" borderId="20" xfId="143" applyNumberFormat="1" applyFont="1" applyBorder="1" applyAlignment="1">
      <alignment horizontal="center" vertical="center"/>
      <protection/>
    </xf>
    <xf numFmtId="3" fontId="0" fillId="0" borderId="26" xfId="143" applyNumberFormat="1" applyFont="1" applyBorder="1" applyAlignment="1">
      <alignment horizontal="center" vertical="center"/>
      <protection/>
    </xf>
    <xf numFmtId="0" fontId="10" fillId="0" borderId="23" xfId="143" applyFont="1" applyBorder="1" applyAlignment="1">
      <alignment horizontal="center" vertical="center"/>
      <protection/>
    </xf>
    <xf numFmtId="3" fontId="0" fillId="44" borderId="23" xfId="143" applyNumberFormat="1" applyFont="1" applyFill="1" applyBorder="1" applyAlignment="1">
      <alignment horizontal="center" vertical="center"/>
      <protection/>
    </xf>
    <xf numFmtId="3" fontId="0" fillId="47" borderId="20" xfId="143" applyNumberFormat="1" applyFont="1" applyFill="1" applyBorder="1" applyAlignment="1">
      <alignment horizontal="center" vertical="center"/>
      <protection/>
    </xf>
    <xf numFmtId="3" fontId="0" fillId="47" borderId="26" xfId="143" applyNumberFormat="1" applyFont="1" applyFill="1" applyBorder="1" applyAlignment="1">
      <alignment horizontal="center" vertical="center"/>
      <protection/>
    </xf>
    <xf numFmtId="0" fontId="33" fillId="0" borderId="0" xfId="143" applyNumberFormat="1" applyFont="1" applyBorder="1" applyAlignment="1">
      <alignment/>
      <protection/>
    </xf>
    <xf numFmtId="0" fontId="92" fillId="0" borderId="0" xfId="143" applyFont="1">
      <alignment/>
      <protection/>
    </xf>
    <xf numFmtId="0" fontId="20" fillId="0" borderId="0" xfId="143" applyFont="1">
      <alignment/>
      <protection/>
    </xf>
    <xf numFmtId="0" fontId="32" fillId="0" borderId="0" xfId="143" applyFont="1">
      <alignment/>
      <protection/>
    </xf>
    <xf numFmtId="0" fontId="17" fillId="0" borderId="0" xfId="143" applyFont="1">
      <alignment/>
      <protection/>
    </xf>
    <xf numFmtId="49" fontId="17" fillId="0" borderId="0" xfId="143" applyNumberFormat="1" applyFont="1">
      <alignment/>
      <protection/>
    </xf>
    <xf numFmtId="0" fontId="85" fillId="0" borderId="0" xfId="143" applyFont="1">
      <alignment/>
      <protection/>
    </xf>
    <xf numFmtId="49" fontId="22" fillId="0" borderId="0" xfId="143" applyNumberFormat="1" applyFont="1" applyBorder="1" applyAlignment="1">
      <alignment/>
      <protection/>
    </xf>
    <xf numFmtId="49" fontId="31" fillId="0" borderId="0" xfId="143" applyNumberFormat="1" applyFont="1" applyAlignment="1">
      <alignment horizontal="center"/>
      <protection/>
    </xf>
    <xf numFmtId="3" fontId="23" fillId="47" borderId="22" xfId="143" applyNumberFormat="1" applyFont="1" applyFill="1" applyBorder="1" applyAlignment="1">
      <alignment horizontal="center"/>
      <protection/>
    </xf>
    <xf numFmtId="49" fontId="9" fillId="0" borderId="22" xfId="143" applyNumberFormat="1" applyFont="1" applyBorder="1" applyAlignment="1">
      <alignment/>
      <protection/>
    </xf>
    <xf numFmtId="49" fontId="31" fillId="0" borderId="0" xfId="143" applyNumberFormat="1" applyFill="1">
      <alignment/>
      <protection/>
    </xf>
    <xf numFmtId="49" fontId="31" fillId="0" borderId="0" xfId="143" applyNumberFormat="1" applyFill="1" applyAlignment="1">
      <alignment vertical="center" wrapText="1"/>
      <protection/>
    </xf>
    <xf numFmtId="49" fontId="31" fillId="0" borderId="0" xfId="143" applyNumberFormat="1" applyAlignment="1">
      <alignment vertical="center"/>
      <protection/>
    </xf>
    <xf numFmtId="3" fontId="9" fillId="44" borderId="20" xfId="143" applyNumberFormat="1" applyFont="1" applyFill="1" applyBorder="1" applyAlignment="1">
      <alignment horizontal="center" vertical="center"/>
      <protection/>
    </xf>
    <xf numFmtId="3" fontId="31" fillId="0" borderId="20" xfId="143" applyNumberFormat="1" applyFont="1" applyBorder="1" applyAlignment="1">
      <alignment horizontal="center" vertical="center"/>
      <protection/>
    </xf>
    <xf numFmtId="0" fontId="9" fillId="0" borderId="20" xfId="143" applyFont="1" applyBorder="1" applyAlignment="1">
      <alignment horizontal="center" vertical="center"/>
      <protection/>
    </xf>
    <xf numFmtId="3" fontId="9" fillId="0" borderId="20" xfId="143" applyNumberFormat="1" applyFont="1" applyFill="1" applyBorder="1" applyAlignment="1">
      <alignment horizontal="center" vertical="center"/>
      <protection/>
    </xf>
    <xf numFmtId="3" fontId="31" fillId="0" borderId="20" xfId="143" applyNumberFormat="1" applyFont="1" applyFill="1" applyBorder="1" applyAlignment="1">
      <alignment horizontal="center" vertical="center"/>
      <protection/>
    </xf>
    <xf numFmtId="49" fontId="31" fillId="0" borderId="0" xfId="143" applyNumberFormat="1" applyAlignment="1">
      <alignment horizontal="center"/>
      <protection/>
    </xf>
    <xf numFmtId="49" fontId="76" fillId="0" borderId="0" xfId="143" applyNumberFormat="1" applyFont="1" applyAlignment="1">
      <alignment horizontal="left"/>
      <protection/>
    </xf>
    <xf numFmtId="49" fontId="35" fillId="0" borderId="0" xfId="143" applyNumberFormat="1" applyFont="1" applyAlignment="1">
      <alignment/>
      <protection/>
    </xf>
    <xf numFmtId="49" fontId="6" fillId="47" borderId="0" xfId="143" applyNumberFormat="1" applyFont="1" applyFill="1" applyBorder="1" applyAlignment="1">
      <alignment/>
      <protection/>
    </xf>
    <xf numFmtId="49" fontId="6" fillId="0" borderId="0" xfId="143" applyNumberFormat="1" applyFont="1" applyAlignment="1">
      <alignment/>
      <protection/>
    </xf>
    <xf numFmtId="49" fontId="6" fillId="0" borderId="0" xfId="143" applyNumberFormat="1" applyFont="1" applyBorder="1" applyAlignment="1">
      <alignment/>
      <protection/>
    </xf>
    <xf numFmtId="49" fontId="10" fillId="0" borderId="22" xfId="143" applyNumberFormat="1" applyFont="1" applyBorder="1" applyAlignment="1">
      <alignment/>
      <protection/>
    </xf>
    <xf numFmtId="3" fontId="23" fillId="0" borderId="20" xfId="143" applyNumberFormat="1" applyFont="1" applyBorder="1" applyAlignment="1">
      <alignment horizontal="center" vertical="center"/>
      <protection/>
    </xf>
    <xf numFmtId="49" fontId="31" fillId="47" borderId="0" xfId="143" applyNumberFormat="1" applyFont="1" applyFill="1" applyAlignment="1">
      <alignment vertical="center"/>
      <protection/>
    </xf>
    <xf numFmtId="3" fontId="31" fillId="47" borderId="20" xfId="143" applyNumberFormat="1" applyFont="1" applyFill="1" applyBorder="1" applyAlignment="1">
      <alignment horizontal="center" vertical="center"/>
      <protection/>
    </xf>
    <xf numFmtId="3" fontId="95" fillId="0" borderId="20" xfId="143" applyNumberFormat="1" applyFont="1" applyBorder="1" applyAlignment="1">
      <alignment horizontal="center" vertical="center"/>
      <protection/>
    </xf>
    <xf numFmtId="0" fontId="9" fillId="0" borderId="19" xfId="143" applyFont="1" applyFill="1" applyBorder="1" applyAlignment="1">
      <alignment horizontal="center" vertical="center"/>
      <protection/>
    </xf>
    <xf numFmtId="49" fontId="10" fillId="0" borderId="19" xfId="140" applyNumberFormat="1" applyFont="1" applyFill="1" applyBorder="1" applyAlignment="1">
      <alignment horizontal="left" vertical="center"/>
      <protection/>
    </xf>
    <xf numFmtId="3" fontId="9" fillId="0" borderId="19" xfId="143" applyNumberFormat="1" applyFont="1" applyFill="1" applyBorder="1" applyAlignment="1">
      <alignment horizontal="center" vertical="center"/>
      <protection/>
    </xf>
    <xf numFmtId="3" fontId="23" fillId="0" borderId="19" xfId="143" applyNumberFormat="1" applyFont="1" applyFill="1" applyBorder="1" applyAlignment="1">
      <alignment horizontal="center" vertical="center"/>
      <protection/>
    </xf>
    <xf numFmtId="3" fontId="31" fillId="0" borderId="19" xfId="143" applyNumberFormat="1" applyFont="1" applyFill="1" applyBorder="1" applyAlignment="1">
      <alignment vertical="center"/>
      <protection/>
    </xf>
    <xf numFmtId="3" fontId="96" fillId="0" borderId="19" xfId="143" applyNumberFormat="1" applyFont="1" applyFill="1" applyBorder="1" applyAlignment="1">
      <alignment vertical="center"/>
      <protection/>
    </xf>
    <xf numFmtId="49" fontId="35" fillId="0" borderId="0" xfId="143" applyNumberFormat="1" applyFont="1" applyBorder="1" applyAlignment="1">
      <alignment/>
      <protection/>
    </xf>
    <xf numFmtId="49" fontId="33" fillId="0" borderId="0" xfId="143" applyNumberFormat="1" applyFont="1" applyBorder="1" applyAlignment="1">
      <alignment horizontal="center"/>
      <protection/>
    </xf>
    <xf numFmtId="49" fontId="33" fillId="0" borderId="0" xfId="143" applyNumberFormat="1" applyFont="1" applyAlignment="1">
      <alignment/>
      <protection/>
    </xf>
    <xf numFmtId="0" fontId="9" fillId="47" borderId="0" xfId="143" applyFont="1" applyFill="1" applyBorder="1" applyAlignment="1">
      <alignment/>
      <protection/>
    </xf>
    <xf numFmtId="49" fontId="97" fillId="0" borderId="0" xfId="143" applyNumberFormat="1" applyFont="1">
      <alignment/>
      <protection/>
    </xf>
    <xf numFmtId="49" fontId="98" fillId="0" borderId="0" xfId="143" applyNumberFormat="1" applyFont="1">
      <alignment/>
      <protection/>
    </xf>
    <xf numFmtId="49" fontId="99" fillId="0" borderId="0" xfId="143" applyNumberFormat="1" applyFont="1" applyAlignment="1">
      <alignment horizontal="center"/>
      <protection/>
    </xf>
    <xf numFmtId="49" fontId="29" fillId="47" borderId="0" xfId="140" applyNumberFormat="1" applyFont="1" applyFill="1" applyAlignment="1">
      <alignment/>
      <protection/>
    </xf>
    <xf numFmtId="49" fontId="84" fillId="0" borderId="0" xfId="143" applyNumberFormat="1" applyFont="1">
      <alignment/>
      <protection/>
    </xf>
    <xf numFmtId="49" fontId="35" fillId="0" borderId="0" xfId="143" applyNumberFormat="1" applyFont="1" applyBorder="1" applyAlignment="1">
      <alignment wrapText="1"/>
      <protection/>
    </xf>
    <xf numFmtId="49" fontId="87" fillId="0" borderId="0" xfId="143" applyNumberFormat="1" applyFont="1">
      <alignment/>
      <protection/>
    </xf>
    <xf numFmtId="49" fontId="82" fillId="0" borderId="0" xfId="143" applyNumberFormat="1" applyFont="1">
      <alignment/>
      <protection/>
    </xf>
    <xf numFmtId="49" fontId="18" fillId="0" borderId="0" xfId="143" applyNumberFormat="1" applyFont="1" applyFill="1" applyAlignment="1">
      <alignment wrapText="1"/>
      <protection/>
    </xf>
    <xf numFmtId="49" fontId="0" fillId="0" borderId="0" xfId="143" applyNumberFormat="1" applyFont="1" applyFill="1" applyBorder="1" applyAlignment="1">
      <alignment/>
      <protection/>
    </xf>
    <xf numFmtId="49" fontId="6" fillId="0" borderId="0" xfId="143" applyNumberFormat="1" applyFont="1" applyFill="1" applyBorder="1" applyAlignment="1">
      <alignment/>
      <protection/>
    </xf>
    <xf numFmtId="49" fontId="100" fillId="0" borderId="0" xfId="143" applyNumberFormat="1" applyFont="1" applyFill="1">
      <alignment/>
      <protection/>
    </xf>
    <xf numFmtId="49" fontId="31" fillId="0" borderId="0" xfId="143" applyNumberFormat="1" applyFont="1" applyFill="1" applyAlignment="1">
      <alignment horizontal="center"/>
      <protection/>
    </xf>
    <xf numFmtId="49" fontId="23" fillId="0" borderId="0" xfId="143" applyNumberFormat="1" applyFont="1" applyFill="1" applyBorder="1" applyAlignment="1">
      <alignment/>
      <protection/>
    </xf>
    <xf numFmtId="49" fontId="10" fillId="0" borderId="0" xfId="143" applyNumberFormat="1" applyFont="1" applyFill="1" applyBorder="1" applyAlignment="1">
      <alignment/>
      <protection/>
    </xf>
    <xf numFmtId="49" fontId="86" fillId="0" borderId="0" xfId="143" applyNumberFormat="1" applyFont="1" applyFill="1">
      <alignment/>
      <protection/>
    </xf>
    <xf numFmtId="49" fontId="86" fillId="0" borderId="0" xfId="143" applyNumberFormat="1" applyFont="1" applyFill="1" applyAlignment="1">
      <alignment/>
      <protection/>
    </xf>
    <xf numFmtId="49" fontId="23" fillId="0" borderId="27" xfId="143" applyNumberFormat="1" applyFont="1" applyFill="1" applyBorder="1" applyAlignment="1">
      <alignment horizontal="center" vertical="center"/>
      <protection/>
    </xf>
    <xf numFmtId="3" fontId="10" fillId="44" borderId="27" xfId="143" applyNumberFormat="1" applyFont="1" applyFill="1" applyBorder="1" applyAlignment="1">
      <alignment horizontal="center" vertical="center"/>
      <protection/>
    </xf>
    <xf numFmtId="3" fontId="10" fillId="44" borderId="23" xfId="143" applyNumberFormat="1" applyFont="1" applyFill="1" applyBorder="1" applyAlignment="1">
      <alignment horizontal="center" vertical="center"/>
      <protection/>
    </xf>
    <xf numFmtId="49" fontId="6" fillId="0" borderId="0" xfId="143" applyNumberFormat="1" applyFont="1" applyAlignment="1">
      <alignment horizontal="center"/>
      <protection/>
    </xf>
    <xf numFmtId="49" fontId="29" fillId="0" borderId="0" xfId="143" applyNumberFormat="1" applyFont="1">
      <alignment/>
      <protection/>
    </xf>
    <xf numFmtId="49" fontId="6" fillId="0" borderId="0" xfId="143" applyNumberFormat="1" applyFont="1">
      <alignment/>
      <protection/>
    </xf>
    <xf numFmtId="49" fontId="33" fillId="0" borderId="0" xfId="143" applyNumberFormat="1" applyFont="1">
      <alignment/>
      <protection/>
    </xf>
    <xf numFmtId="3" fontId="6" fillId="47" borderId="0" xfId="143" applyNumberFormat="1" applyFont="1" applyFill="1" applyBorder="1" applyAlignment="1">
      <alignment/>
      <protection/>
    </xf>
    <xf numFmtId="0" fontId="6" fillId="0" borderId="0" xfId="143" applyFont="1">
      <alignment/>
      <protection/>
    </xf>
    <xf numFmtId="0" fontId="7" fillId="0" borderId="0" xfId="143" applyFont="1" applyBorder="1" applyAlignment="1">
      <alignment horizontal="left"/>
      <protection/>
    </xf>
    <xf numFmtId="3" fontId="0" fillId="0" borderId="0" xfId="143" applyNumberFormat="1" applyFont="1" applyAlignment="1">
      <alignment horizontal="left"/>
      <protection/>
    </xf>
    <xf numFmtId="0" fontId="17" fillId="0" borderId="0" xfId="143" applyFont="1" applyBorder="1" applyAlignment="1">
      <alignment/>
      <protection/>
    </xf>
    <xf numFmtId="0" fontId="11" fillId="0" borderId="20" xfId="143" applyFont="1" applyFill="1" applyBorder="1" applyAlignment="1">
      <alignment horizontal="center" vertical="center" wrapText="1"/>
      <protection/>
    </xf>
    <xf numFmtId="0" fontId="6" fillId="0" borderId="0" xfId="143" applyFont="1" applyFill="1" applyBorder="1">
      <alignment/>
      <protection/>
    </xf>
    <xf numFmtId="0" fontId="6" fillId="0" borderId="0" xfId="143" applyFont="1" applyFill="1">
      <alignment/>
      <protection/>
    </xf>
    <xf numFmtId="3" fontId="22" fillId="0" borderId="20" xfId="143" applyNumberFormat="1" applyFont="1" applyBorder="1" applyAlignment="1">
      <alignment horizontal="center" vertical="center"/>
      <protection/>
    </xf>
    <xf numFmtId="0" fontId="0" fillId="0" borderId="0" xfId="143" applyFont="1" applyAlignment="1">
      <alignment horizontal="center" vertical="center"/>
      <protection/>
    </xf>
    <xf numFmtId="3" fontId="7" fillId="44" borderId="20" xfId="143" applyNumberFormat="1" applyFont="1" applyFill="1" applyBorder="1" applyAlignment="1">
      <alignment horizontal="center" vertical="center"/>
      <protection/>
    </xf>
    <xf numFmtId="0" fontId="6" fillId="0" borderId="0" xfId="143" applyFont="1" applyAlignment="1">
      <alignment vertical="center"/>
      <protection/>
    </xf>
    <xf numFmtId="9" fontId="6" fillId="0" borderId="0" xfId="151" applyFont="1" applyAlignment="1">
      <alignment vertical="center"/>
    </xf>
    <xf numFmtId="0" fontId="6" fillId="0" borderId="0" xfId="143" applyFont="1" applyAlignment="1">
      <alignment horizontal="center"/>
      <protection/>
    </xf>
    <xf numFmtId="0" fontId="29" fillId="0" borderId="0" xfId="143" applyFont="1">
      <alignment/>
      <protection/>
    </xf>
    <xf numFmtId="0" fontId="76" fillId="0" borderId="0" xfId="143" applyFont="1" applyAlignment="1">
      <alignment horizontal="center"/>
      <protection/>
    </xf>
    <xf numFmtId="49" fontId="56" fillId="0" borderId="0" xfId="143" applyNumberFormat="1" applyFont="1">
      <alignment/>
      <protection/>
    </xf>
    <xf numFmtId="49" fontId="101" fillId="0" borderId="0" xfId="143" applyNumberFormat="1" applyFont="1" applyBorder="1" applyAlignment="1">
      <alignment wrapText="1"/>
      <protection/>
    </xf>
    <xf numFmtId="0" fontId="35" fillId="0" borderId="0" xfId="143"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5" fillId="47" borderId="28" xfId="0" applyNumberFormat="1" applyFont="1" applyFill="1" applyBorder="1" applyAlignment="1">
      <alignment/>
    </xf>
    <xf numFmtId="3" fontId="7" fillId="47" borderId="25" xfId="139"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7" fillId="47" borderId="28" xfId="139"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7" fillId="47" borderId="29" xfId="139"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3" fillId="47" borderId="20" xfId="0" applyNumberFormat="1" applyFont="1" applyFill="1" applyBorder="1" applyAlignment="1">
      <alignment/>
    </xf>
    <xf numFmtId="3" fontId="33" fillId="47" borderId="20" xfId="139"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3" fontId="35" fillId="47" borderId="20" xfId="139" applyNumberFormat="1" applyFont="1" applyFill="1" applyBorder="1" applyAlignment="1" applyProtection="1">
      <alignment horizontal="center" vertical="center"/>
      <protection/>
    </xf>
    <xf numFmtId="49" fontId="33" fillId="47" borderId="20" xfId="0" applyNumberFormat="1" applyFont="1" applyFill="1" applyBorder="1" applyAlignment="1">
      <alignment/>
    </xf>
    <xf numFmtId="49" fontId="56" fillId="47" borderId="20" xfId="0" applyNumberFormat="1" applyFont="1" applyFill="1" applyBorder="1" applyAlignment="1">
      <alignment/>
    </xf>
    <xf numFmtId="3" fontId="56" fillId="47" borderId="20" xfId="139" applyNumberFormat="1" applyFont="1" applyFill="1" applyBorder="1" applyAlignment="1" applyProtection="1">
      <alignment horizontal="center" vertical="center"/>
      <protection/>
    </xf>
    <xf numFmtId="10" fontId="33" fillId="0" borderId="20" xfId="132" applyNumberFormat="1" applyFont="1" applyFill="1" applyBorder="1" applyAlignment="1">
      <alignment horizontal="center" vertical="center"/>
      <protection/>
    </xf>
    <xf numFmtId="10" fontId="56" fillId="0" borderId="20" xfId="132" applyNumberFormat="1" applyFont="1" applyFill="1" applyBorder="1" applyAlignment="1">
      <alignment horizontal="center" vertical="center"/>
      <protection/>
    </xf>
    <xf numFmtId="49" fontId="0" fillId="47" borderId="20" xfId="0" applyNumberFormat="1" applyFill="1" applyBorder="1" applyAlignment="1">
      <alignment/>
    </xf>
    <xf numFmtId="49" fontId="24" fillId="47" borderId="20" xfId="0" applyNumberFormat="1" applyFont="1" applyFill="1" applyBorder="1" applyAlignment="1">
      <alignment/>
    </xf>
    <xf numFmtId="49" fontId="29" fillId="47" borderId="34" xfId="0" applyNumberFormat="1" applyFont="1" applyFill="1" applyBorder="1" applyAlignment="1">
      <alignment/>
    </xf>
    <xf numFmtId="49" fontId="29" fillId="47" borderId="32" xfId="0" applyNumberFormat="1" applyFont="1" applyFill="1" applyBorder="1" applyAlignment="1">
      <alignment/>
    </xf>
    <xf numFmtId="49" fontId="61" fillId="47" borderId="20" xfId="0" applyNumberFormat="1" applyFont="1" applyFill="1" applyBorder="1" applyAlignment="1">
      <alignment/>
    </xf>
    <xf numFmtId="10" fontId="61" fillId="0" borderId="20" xfId="132" applyNumberFormat="1" applyFont="1" applyFill="1" applyBorder="1" applyAlignment="1">
      <alignment horizontal="center" vertical="center"/>
      <protection/>
    </xf>
    <xf numFmtId="3" fontId="61" fillId="47" borderId="20" xfId="139" applyNumberFormat="1" applyFont="1" applyFill="1" applyBorder="1" applyAlignment="1" applyProtection="1">
      <alignment horizontal="center" vertical="center"/>
      <protection/>
    </xf>
    <xf numFmtId="49" fontId="104" fillId="47" borderId="20" xfId="0" applyNumberFormat="1" applyFont="1" applyFill="1" applyBorder="1" applyAlignment="1">
      <alignment/>
    </xf>
    <xf numFmtId="49" fontId="61" fillId="47" borderId="35" xfId="0" applyNumberFormat="1" applyFont="1" applyFill="1" applyBorder="1" applyAlignment="1">
      <alignment/>
    </xf>
    <xf numFmtId="3" fontId="61" fillId="47" borderId="19" xfId="139" applyNumberFormat="1" applyFont="1" applyFill="1" applyBorder="1" applyAlignment="1" applyProtection="1">
      <alignment horizontal="center" vertical="center"/>
      <protection/>
    </xf>
    <xf numFmtId="10" fontId="61" fillId="0" borderId="36" xfId="132" applyNumberFormat="1" applyFont="1" applyFill="1" applyBorder="1" applyAlignment="1">
      <alignment horizontal="center" vertical="center"/>
      <protection/>
    </xf>
    <xf numFmtId="49" fontId="0" fillId="47" borderId="27" xfId="0" applyNumberFormat="1" applyFont="1" applyFill="1" applyBorder="1" applyAlignment="1">
      <alignment/>
    </xf>
    <xf numFmtId="3" fontId="7" fillId="47" borderId="22" xfId="139" applyNumberFormat="1" applyFont="1" applyFill="1" applyBorder="1" applyAlignment="1" applyProtection="1">
      <alignment horizontal="center" vertical="center"/>
      <protection/>
    </xf>
    <xf numFmtId="3" fontId="7" fillId="47" borderId="37" xfId="139" applyNumberFormat="1" applyFont="1" applyFill="1" applyBorder="1" applyAlignment="1" applyProtection="1">
      <alignment horizontal="center" vertical="center"/>
      <protection/>
    </xf>
    <xf numFmtId="49" fontId="39" fillId="47" borderId="20" xfId="0" applyNumberFormat="1" applyFont="1" applyFill="1" applyBorder="1" applyAlignment="1">
      <alignment/>
    </xf>
    <xf numFmtId="49" fontId="29" fillId="0" borderId="26" xfId="0" applyNumberFormat="1" applyFont="1" applyBorder="1" applyAlignment="1">
      <alignment horizontal="center"/>
    </xf>
    <xf numFmtId="2" fontId="1" fillId="0" borderId="0" xfId="0" applyNumberFormat="1" applyFont="1" applyFill="1" applyAlignment="1">
      <alignment/>
    </xf>
    <xf numFmtId="2" fontId="4" fillId="0" borderId="0" xfId="0" applyNumberFormat="1" applyFont="1" applyFill="1" applyAlignment="1">
      <alignment horizontal="center"/>
    </xf>
    <xf numFmtId="49" fontId="16"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0" fontId="6" fillId="0" borderId="20" xfId="132" applyNumberFormat="1" applyFont="1" applyFill="1" applyBorder="1" applyAlignment="1">
      <alignment horizontal="right" vertical="center"/>
      <protection/>
    </xf>
    <xf numFmtId="49" fontId="6" fillId="4" borderId="20" xfId="0" applyNumberFormat="1" applyFont="1" applyFill="1" applyBorder="1" applyAlignment="1">
      <alignment horizontal="center"/>
    </xf>
    <xf numFmtId="49" fontId="6" fillId="4" borderId="20" xfId="0" applyNumberFormat="1" applyFont="1" applyFill="1" applyBorder="1" applyAlignment="1">
      <alignment/>
    </xf>
    <xf numFmtId="49" fontId="9" fillId="0" borderId="26" xfId="0" applyNumberFormat="1" applyFont="1" applyBorder="1" applyAlignment="1">
      <alignment horizontal="center"/>
    </xf>
    <xf numFmtId="3" fontId="11" fillId="4" borderId="26" xfId="139" applyNumberFormat="1" applyFont="1" applyFill="1" applyBorder="1" applyAlignment="1" applyProtection="1">
      <alignment horizontal="center" vertical="center"/>
      <protection/>
    </xf>
    <xf numFmtId="3" fontId="7" fillId="47" borderId="26" xfId="139" applyNumberFormat="1" applyFont="1" applyFill="1" applyBorder="1" applyAlignment="1" applyProtection="1">
      <alignment horizontal="center" vertical="center"/>
      <protection/>
    </xf>
    <xf numFmtId="2" fontId="3" fillId="0" borderId="0" xfId="0" applyNumberFormat="1" applyFont="1" applyFill="1" applyAlignment="1">
      <alignment/>
    </xf>
    <xf numFmtId="3" fontId="11" fillId="0" borderId="20" xfId="139" applyNumberFormat="1" applyFont="1" applyFill="1" applyBorder="1" applyAlignment="1" applyProtection="1">
      <alignment horizontal="center" vertical="center"/>
      <protection/>
    </xf>
    <xf numFmtId="49" fontId="33" fillId="0" borderId="0" xfId="0" applyNumberFormat="1" applyFont="1" applyAlignment="1">
      <alignment horizontal="center"/>
    </xf>
    <xf numFmtId="49" fontId="33" fillId="0" borderId="0" xfId="0" applyNumberFormat="1" applyFont="1" applyAlignment="1">
      <alignment/>
    </xf>
    <xf numFmtId="49" fontId="35" fillId="0" borderId="19" xfId="0" applyNumberFormat="1" applyFont="1" applyBorder="1" applyAlignment="1">
      <alignment horizontal="left" wrapText="1"/>
    </xf>
    <xf numFmtId="49" fontId="29" fillId="0" borderId="0" xfId="0" applyNumberFormat="1" applyFont="1" applyAlignment="1">
      <alignment horizontal="center"/>
    </xf>
    <xf numFmtId="3" fontId="7" fillId="0" borderId="20" xfId="139" applyNumberFormat="1" applyFont="1" applyFill="1" applyBorder="1" applyAlignment="1" applyProtection="1">
      <alignment horizontal="center" vertical="center"/>
      <protection/>
    </xf>
    <xf numFmtId="49" fontId="7" fillId="0" borderId="0" xfId="0" applyNumberFormat="1" applyFont="1" applyFill="1" applyBorder="1" applyAlignment="1">
      <alignment/>
    </xf>
    <xf numFmtId="49" fontId="17" fillId="0" borderId="0" xfId="0" applyNumberFormat="1" applyFont="1" applyFill="1" applyAlignment="1">
      <alignment/>
    </xf>
    <xf numFmtId="2" fontId="0" fillId="0" borderId="0" xfId="0" applyNumberFormat="1" applyFont="1" applyFill="1" applyAlignment="1">
      <alignment/>
    </xf>
    <xf numFmtId="2" fontId="0" fillId="0" borderId="0" xfId="0" applyNumberFormat="1" applyFont="1" applyFill="1" applyAlignment="1">
      <alignment horizontal="left"/>
    </xf>
    <xf numFmtId="2" fontId="7" fillId="0" borderId="0" xfId="0" applyNumberFormat="1" applyFont="1" applyFill="1" applyAlignment="1">
      <alignment horizontal="left"/>
    </xf>
    <xf numFmtId="2" fontId="0" fillId="0" borderId="0" xfId="0" applyNumberFormat="1" applyFont="1" applyFill="1" applyAlignment="1">
      <alignment horizontal="left"/>
    </xf>
    <xf numFmtId="2" fontId="22" fillId="0" borderId="0" xfId="0" applyNumberFormat="1" applyFont="1" applyFill="1" applyAlignment="1">
      <alignment/>
    </xf>
    <xf numFmtId="2" fontId="0" fillId="0" borderId="0" xfId="0" applyNumberFormat="1" applyFont="1" applyFill="1" applyAlignment="1">
      <alignment/>
    </xf>
    <xf numFmtId="2" fontId="6" fillId="0" borderId="0" xfId="0" applyNumberFormat="1" applyFont="1" applyFill="1" applyAlignment="1">
      <alignment/>
    </xf>
    <xf numFmtId="2" fontId="7" fillId="0" borderId="0" xfId="0" applyNumberFormat="1" applyFont="1" applyFill="1" applyAlignment="1">
      <alignment/>
    </xf>
    <xf numFmtId="2" fontId="6" fillId="0" borderId="0" xfId="0" applyNumberFormat="1" applyFont="1" applyFill="1" applyAlignment="1">
      <alignment wrapText="1"/>
    </xf>
    <xf numFmtId="49" fontId="0" fillId="0" borderId="0" xfId="0" applyNumberFormat="1" applyFont="1" applyFill="1" applyAlignment="1">
      <alignment/>
    </xf>
    <xf numFmtId="2" fontId="6" fillId="0" borderId="0" xfId="0" applyNumberFormat="1" applyFont="1" applyFill="1" applyBorder="1" applyAlignment="1">
      <alignment/>
    </xf>
    <xf numFmtId="2" fontId="6" fillId="0" borderId="0" xfId="0" applyNumberFormat="1" applyFont="1" applyFill="1" applyBorder="1" applyAlignment="1">
      <alignment wrapText="1"/>
    </xf>
    <xf numFmtId="2" fontId="7" fillId="0" borderId="0" xfId="0" applyNumberFormat="1" applyFont="1" applyFill="1" applyBorder="1" applyAlignment="1">
      <alignment/>
    </xf>
    <xf numFmtId="49" fontId="16" fillId="0" borderId="23" xfId="0" applyNumberFormat="1" applyFont="1" applyFill="1" applyBorder="1" applyAlignment="1">
      <alignment horizontal="center" vertical="center"/>
    </xf>
    <xf numFmtId="2" fontId="10" fillId="0" borderId="23" xfId="0" applyNumberFormat="1" applyFont="1" applyFill="1" applyBorder="1" applyAlignment="1">
      <alignment horizontal="left"/>
    </xf>
    <xf numFmtId="3" fontId="7" fillId="0" borderId="0" xfId="139" applyNumberFormat="1" applyFont="1" applyFill="1" applyBorder="1" applyAlignment="1" applyProtection="1">
      <alignment horizontal="center" vertical="center"/>
      <protection/>
    </xf>
    <xf numFmtId="49" fontId="28" fillId="0" borderId="20" xfId="0" applyNumberFormat="1" applyFont="1" applyFill="1" applyBorder="1" applyAlignment="1">
      <alignment horizontal="center" vertical="center"/>
    </xf>
    <xf numFmtId="1" fontId="9" fillId="0" borderId="20" xfId="0" applyNumberFormat="1" applyFont="1" applyFill="1" applyBorder="1" applyAlignment="1">
      <alignment horizontal="left"/>
    </xf>
    <xf numFmtId="1" fontId="10" fillId="0" borderId="26" xfId="0" applyNumberFormat="1" applyFont="1" applyFill="1" applyBorder="1" applyAlignment="1">
      <alignment horizontal="left"/>
    </xf>
    <xf numFmtId="2" fontId="9" fillId="0" borderId="20" xfId="0" applyNumberFormat="1" applyFont="1" applyFill="1" applyBorder="1" applyAlignment="1">
      <alignment horizontal="left" vertical="center" wrapText="1"/>
    </xf>
    <xf numFmtId="2" fontId="10"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Alignment="1">
      <alignment/>
    </xf>
    <xf numFmtId="49" fontId="33" fillId="0" borderId="0" xfId="0" applyNumberFormat="1" applyFont="1" applyBorder="1" applyAlignment="1">
      <alignment horizontal="center"/>
    </xf>
    <xf numFmtId="2" fontId="7" fillId="0" borderId="0" xfId="0" applyNumberFormat="1" applyFont="1" applyFill="1" applyBorder="1" applyAlignment="1">
      <alignment horizontal="left"/>
    </xf>
    <xf numFmtId="2" fontId="10" fillId="0" borderId="20" xfId="0" applyNumberFormat="1" applyFont="1" applyFill="1" applyBorder="1" applyAlignment="1">
      <alignment horizontal="left"/>
    </xf>
    <xf numFmtId="49" fontId="29"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9"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1"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7" fillId="0" borderId="0" xfId="0" applyNumberFormat="1" applyFont="1" applyFill="1" applyAlignment="1">
      <alignment/>
    </xf>
    <xf numFmtId="2" fontId="0" fillId="0" borderId="0" xfId="0" applyNumberFormat="1" applyFont="1" applyFill="1" applyBorder="1" applyAlignment="1">
      <alignment horizontal="left"/>
    </xf>
    <xf numFmtId="2" fontId="18" fillId="0" borderId="0" xfId="0" applyNumberFormat="1" applyFont="1" applyFill="1" applyAlignment="1">
      <alignment/>
    </xf>
    <xf numFmtId="2" fontId="0" fillId="0" borderId="0" xfId="0" applyNumberFormat="1" applyFont="1" applyFill="1" applyAlignment="1">
      <alignment/>
    </xf>
    <xf numFmtId="2" fontId="11" fillId="0" borderId="0" xfId="0" applyNumberFormat="1" applyFont="1" applyFill="1" applyAlignment="1">
      <alignment/>
    </xf>
    <xf numFmtId="2" fontId="0" fillId="0" borderId="0" xfId="0" applyNumberFormat="1" applyFont="1" applyFill="1" applyBorder="1" applyAlignment="1">
      <alignment/>
    </xf>
    <xf numFmtId="1" fontId="10"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7" fillId="0" borderId="25" xfId="0" applyNumberFormat="1" applyFont="1" applyFill="1" applyBorder="1" applyAlignment="1">
      <alignment horizontal="center"/>
    </xf>
    <xf numFmtId="2" fontId="12" fillId="0" borderId="0" xfId="0" applyNumberFormat="1" applyFont="1" applyFill="1" applyBorder="1" applyAlignment="1">
      <alignment horizontal="center"/>
    </xf>
    <xf numFmtId="2" fontId="2" fillId="0" borderId="0" xfId="0" applyNumberFormat="1" applyFont="1" applyFill="1" applyAlignment="1">
      <alignment horizontal="center"/>
    </xf>
    <xf numFmtId="49" fontId="16" fillId="0" borderId="26" xfId="0" applyNumberFormat="1" applyFont="1" applyFill="1" applyBorder="1" applyAlignment="1">
      <alignment horizontal="center" vertical="center" wrapText="1"/>
    </xf>
    <xf numFmtId="2" fontId="16" fillId="0" borderId="26" xfId="0" applyNumberFormat="1" applyFont="1" applyFill="1" applyBorder="1" applyAlignment="1">
      <alignment horizontal="left" wrapText="1"/>
    </xf>
    <xf numFmtId="49" fontId="29" fillId="0" borderId="20" xfId="0" applyNumberFormat="1" applyFont="1" applyFill="1" applyBorder="1" applyAlignment="1">
      <alignment horizontal="center"/>
    </xf>
    <xf numFmtId="0" fontId="33" fillId="0" borderId="0" xfId="0" applyFont="1" applyFill="1" applyAlignment="1">
      <alignment/>
    </xf>
    <xf numFmtId="0" fontId="0" fillId="0" borderId="0" xfId="0" applyFont="1" applyFill="1" applyAlignment="1">
      <alignment/>
    </xf>
    <xf numFmtId="2" fontId="10" fillId="0" borderId="26" xfId="0" applyNumberFormat="1" applyFont="1" applyFill="1" applyBorder="1" applyAlignment="1">
      <alignment horizontal="left" wrapText="1"/>
    </xf>
    <xf numFmtId="49" fontId="29"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0" fontId="18" fillId="0" borderId="0" xfId="0" applyNumberFormat="1" applyFont="1" applyFill="1" applyAlignment="1">
      <alignment/>
    </xf>
    <xf numFmtId="0" fontId="6" fillId="0" borderId="0" xfId="0" applyFont="1" applyFill="1" applyAlignment="1">
      <alignment/>
    </xf>
    <xf numFmtId="0" fontId="6" fillId="0" borderId="0" xfId="0" applyNumberFormat="1" applyFont="1" applyFill="1" applyAlignment="1">
      <alignment/>
    </xf>
    <xf numFmtId="0" fontId="7" fillId="0" borderId="21"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xf>
    <xf numFmtId="2" fontId="10" fillId="0" borderId="26" xfId="0" applyNumberFormat="1" applyFont="1" applyFill="1" applyBorder="1" applyAlignment="1">
      <alignment horizontal="left" vertical="center" wrapText="1"/>
    </xf>
    <xf numFmtId="0" fontId="35" fillId="0" borderId="19" xfId="0" applyFont="1" applyFill="1" applyBorder="1" applyAlignment="1">
      <alignment/>
    </xf>
    <xf numFmtId="0" fontId="33" fillId="0" borderId="0" xfId="0" applyFont="1" applyFill="1" applyBorder="1" applyAlignment="1">
      <alignment wrapText="1"/>
    </xf>
    <xf numFmtId="49" fontId="7" fillId="0" borderId="0" xfId="0" applyNumberFormat="1" applyFont="1" applyFill="1" applyAlignment="1">
      <alignment horizontal="center"/>
    </xf>
    <xf numFmtId="49" fontId="17" fillId="0" borderId="0" xfId="0" applyNumberFormat="1" applyFont="1" applyFill="1" applyBorder="1" applyAlignment="1">
      <alignment horizontal="center"/>
    </xf>
    <xf numFmtId="49" fontId="17" fillId="0" borderId="0" xfId="0" applyNumberFormat="1" applyFont="1" applyFill="1" applyBorder="1" applyAlignment="1">
      <alignment/>
    </xf>
    <xf numFmtId="49" fontId="7" fillId="0" borderId="20" xfId="0" applyNumberFormat="1" applyFont="1" applyFill="1" applyBorder="1" applyAlignment="1" applyProtection="1">
      <alignment horizontal="center" vertical="center" wrapText="1"/>
      <protection/>
    </xf>
    <xf numFmtId="49" fontId="7" fillId="0" borderId="20" xfId="0" applyNumberFormat="1" applyFont="1" applyFill="1" applyBorder="1" applyAlignment="1">
      <alignment horizontal="center" vertical="center" wrapText="1"/>
    </xf>
    <xf numFmtId="49" fontId="17" fillId="0" borderId="20" xfId="0" applyNumberFormat="1" applyFont="1" applyFill="1" applyBorder="1" applyAlignment="1" applyProtection="1">
      <alignment horizontal="center" vertical="center"/>
      <protection/>
    </xf>
    <xf numFmtId="49" fontId="17" fillId="0" borderId="38" xfId="0" applyNumberFormat="1" applyFont="1" applyFill="1" applyBorder="1" applyAlignment="1" applyProtection="1">
      <alignment horizontal="center" vertical="center"/>
      <protection/>
    </xf>
    <xf numFmtId="3" fontId="10" fillId="0" borderId="20" xfId="139" applyNumberFormat="1" applyFont="1" applyFill="1" applyBorder="1" applyAlignment="1" applyProtection="1">
      <alignment horizontal="center" vertical="center"/>
      <protection/>
    </xf>
    <xf numFmtId="3" fontId="9" fillId="0" borderId="20" xfId="139" applyNumberFormat="1" applyFont="1" applyFill="1" applyBorder="1" applyAlignment="1" applyProtection="1">
      <alignment horizontal="center" vertical="center"/>
      <protection/>
    </xf>
    <xf numFmtId="49" fontId="29" fillId="0" borderId="20" xfId="0" applyNumberFormat="1" applyFont="1" applyBorder="1" applyAlignment="1">
      <alignment horizontal="center"/>
    </xf>
    <xf numFmtId="3" fontId="11" fillId="4" borderId="20" xfId="139" applyNumberFormat="1" applyFont="1" applyFill="1" applyBorder="1" applyAlignment="1" applyProtection="1">
      <alignment horizontal="center" vertical="center"/>
      <protection/>
    </xf>
    <xf numFmtId="1" fontId="28" fillId="0" borderId="25" xfId="0" applyNumberFormat="1" applyFont="1" applyFill="1" applyBorder="1" applyAlignment="1">
      <alignment horizontal="center" vertical="center"/>
    </xf>
    <xf numFmtId="49" fontId="16" fillId="0" borderId="23" xfId="0" applyNumberFormat="1" applyFont="1" applyFill="1" applyBorder="1" applyAlignment="1">
      <alignment horizontal="center"/>
    </xf>
    <xf numFmtId="49" fontId="28" fillId="0" borderId="20" xfId="0" applyNumberFormat="1" applyFont="1" applyFill="1" applyBorder="1" applyAlignment="1">
      <alignment horizontal="center"/>
    </xf>
    <xf numFmtId="49" fontId="16" fillId="0" borderId="20" xfId="0" applyNumberFormat="1" applyFont="1" applyFill="1" applyBorder="1" applyAlignment="1">
      <alignment horizontal="center"/>
    </xf>
    <xf numFmtId="49" fontId="16" fillId="0" borderId="20" xfId="0" applyNumberFormat="1" applyFont="1" applyFill="1" applyBorder="1" applyAlignment="1">
      <alignment horizontal="center" wrapText="1"/>
    </xf>
    <xf numFmtId="0" fontId="33" fillId="0" borderId="0" xfId="0" applyFont="1" applyAlignment="1">
      <alignment horizontal="center"/>
    </xf>
    <xf numFmtId="0" fontId="29" fillId="0" borderId="0" xfId="0" applyNumberFormat="1" applyFont="1" applyAlignment="1">
      <alignment horizontal="center"/>
    </xf>
    <xf numFmtId="10" fontId="9" fillId="0" borderId="20" xfId="132" applyNumberFormat="1" applyFont="1" applyFill="1" applyBorder="1" applyAlignment="1">
      <alignment horizontal="right" vertical="center"/>
      <protection/>
    </xf>
    <xf numFmtId="1" fontId="28" fillId="0" borderId="20" xfId="0" applyNumberFormat="1" applyFont="1" applyFill="1" applyBorder="1" applyAlignment="1">
      <alignment horizontal="center" vertical="center"/>
    </xf>
    <xf numFmtId="2" fontId="7" fillId="0" borderId="20" xfId="0" applyNumberFormat="1" applyFont="1" applyBorder="1" applyAlignment="1">
      <alignment horizontal="left" vertical="center" wrapText="1"/>
    </xf>
    <xf numFmtId="0" fontId="22" fillId="0" borderId="19" xfId="0" applyNumberFormat="1" applyFont="1" applyBorder="1" applyAlignment="1">
      <alignment horizontal="center" wrapText="1"/>
    </xf>
    <xf numFmtId="49" fontId="11" fillId="4" borderId="20" xfId="0" applyNumberFormat="1" applyFont="1" applyFill="1" applyBorder="1" applyAlignment="1">
      <alignment wrapText="1"/>
    </xf>
    <xf numFmtId="49" fontId="7" fillId="0" borderId="20" xfId="0" applyNumberFormat="1" applyFont="1" applyBorder="1" applyAlignment="1">
      <alignment wrapText="1"/>
    </xf>
    <xf numFmtId="49" fontId="7" fillId="0" borderId="20" xfId="0" applyNumberFormat="1" applyFont="1" applyFill="1" applyBorder="1" applyAlignment="1">
      <alignment wrapText="1"/>
    </xf>
    <xf numFmtId="0" fontId="29"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3" fillId="0" borderId="0" xfId="0" applyNumberFormat="1" applyFont="1" applyFill="1" applyBorder="1" applyAlignment="1">
      <alignment/>
    </xf>
    <xf numFmtId="0" fontId="0" fillId="0" borderId="0" xfId="0" applyNumberFormat="1" applyFont="1" applyFill="1" applyBorder="1" applyAlignment="1">
      <alignment/>
    </xf>
    <xf numFmtId="0" fontId="11" fillId="0" borderId="0" xfId="0" applyNumberFormat="1" applyFont="1" applyFill="1" applyAlignment="1">
      <alignment/>
    </xf>
    <xf numFmtId="0" fontId="0" fillId="0" borderId="0" xfId="0" applyNumberFormat="1" applyFont="1" applyFill="1" applyBorder="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29" fillId="0" borderId="0" xfId="0" applyNumberFormat="1" applyFont="1" applyFill="1" applyAlignment="1">
      <alignment horizontal="center"/>
    </xf>
    <xf numFmtId="10" fontId="11" fillId="0" borderId="20" xfId="132" applyNumberFormat="1" applyFont="1" applyFill="1" applyBorder="1" applyAlignment="1">
      <alignment horizontal="right" vertical="center"/>
      <protection/>
    </xf>
    <xf numFmtId="10" fontId="7" fillId="0" borderId="20" xfId="132" applyNumberFormat="1" applyFont="1" applyFill="1" applyBorder="1" applyAlignment="1">
      <alignment horizontal="right" vertical="center"/>
      <protection/>
    </xf>
    <xf numFmtId="49" fontId="16" fillId="0" borderId="26" xfId="0" applyNumberFormat="1" applyFont="1" applyFill="1" applyBorder="1" applyAlignment="1">
      <alignment horizontal="center" wrapText="1"/>
    </xf>
    <xf numFmtId="0" fontId="35" fillId="0" borderId="19" xfId="0" applyNumberFormat="1" applyFont="1" applyFill="1" applyBorder="1" applyAlignment="1">
      <alignment horizontal="center" wrapText="1"/>
    </xf>
    <xf numFmtId="0" fontId="33" fillId="0" borderId="0" xfId="0" applyNumberFormat="1" applyFont="1" applyFill="1" applyAlignment="1">
      <alignment/>
    </xf>
    <xf numFmtId="0" fontId="33" fillId="0" borderId="0" xfId="0" applyNumberFormat="1" applyFont="1" applyFill="1" applyAlignment="1">
      <alignment horizontal="left"/>
    </xf>
    <xf numFmtId="0" fontId="33" fillId="0" borderId="0" xfId="0" applyNumberFormat="1" applyFont="1" applyFill="1" applyAlignment="1">
      <alignment horizontal="center"/>
    </xf>
    <xf numFmtId="0" fontId="33" fillId="0" borderId="0" xfId="0" applyNumberFormat="1" applyFont="1" applyFill="1" applyBorder="1" applyAlignment="1">
      <alignment/>
    </xf>
    <xf numFmtId="0" fontId="33" fillId="0" borderId="0" xfId="0" applyNumberFormat="1" applyFont="1" applyFill="1" applyBorder="1" applyAlignment="1">
      <alignment horizontal="center"/>
    </xf>
    <xf numFmtId="0" fontId="29" fillId="0" borderId="0" xfId="0" applyNumberFormat="1" applyFont="1" applyFill="1" applyAlignment="1">
      <alignment/>
    </xf>
    <xf numFmtId="0" fontId="33" fillId="0" borderId="0" xfId="0" applyNumberFormat="1" applyFont="1" applyFill="1" applyAlignment="1">
      <alignment/>
    </xf>
    <xf numFmtId="2" fontId="7" fillId="0" borderId="21" xfId="0" applyNumberFormat="1" applyFont="1" applyFill="1" applyBorder="1" applyAlignment="1">
      <alignment horizontal="center" vertical="center" wrapText="1"/>
    </xf>
    <xf numFmtId="2" fontId="7" fillId="0" borderId="20" xfId="0" applyNumberFormat="1" applyFont="1" applyFill="1" applyBorder="1" applyAlignment="1">
      <alignment horizontal="center" vertical="center" wrapText="1"/>
    </xf>
    <xf numFmtId="49" fontId="7" fillId="0" borderId="0" xfId="141" applyNumberFormat="1" applyFont="1" applyFill="1" applyBorder="1" applyAlignment="1">
      <alignment horizontal="left" vertical="center"/>
      <protection/>
    </xf>
    <xf numFmtId="49" fontId="0" fillId="0" borderId="0" xfId="141" applyNumberFormat="1" applyFont="1" applyFill="1">
      <alignment/>
      <protection/>
    </xf>
    <xf numFmtId="49" fontId="0" fillId="0" borderId="0" xfId="141" applyNumberFormat="1" applyFont="1" applyFill="1" applyAlignment="1">
      <alignment horizontal="left"/>
      <protection/>
    </xf>
    <xf numFmtId="49" fontId="19" fillId="0" borderId="0" xfId="141" applyNumberFormat="1" applyFont="1" applyFill="1" applyAlignment="1">
      <alignment/>
      <protection/>
    </xf>
    <xf numFmtId="49" fontId="22" fillId="0" borderId="0" xfId="141" applyNumberFormat="1" applyFont="1" applyFill="1" applyAlignment="1">
      <alignment horizontal="left"/>
      <protection/>
    </xf>
    <xf numFmtId="49" fontId="0" fillId="0" borderId="0" xfId="141" applyNumberFormat="1" applyFont="1" applyFill="1" applyAlignment="1">
      <alignment/>
      <protection/>
    </xf>
    <xf numFmtId="49" fontId="0" fillId="0" borderId="0" xfId="141" applyNumberFormat="1" applyFont="1" applyFill="1" applyAlignment="1">
      <alignment horizontal="center"/>
      <protection/>
    </xf>
    <xf numFmtId="49" fontId="17" fillId="0" borderId="22" xfId="141" applyNumberFormat="1" applyFont="1" applyFill="1" applyBorder="1" applyAlignment="1">
      <alignment horizontal="left" vertical="center"/>
      <protection/>
    </xf>
    <xf numFmtId="49" fontId="58" fillId="0" borderId="20" xfId="141" applyNumberFormat="1" applyFont="1" applyFill="1" applyBorder="1" applyAlignment="1">
      <alignment horizontal="center" vertical="center" wrapText="1"/>
      <protection/>
    </xf>
    <xf numFmtId="49" fontId="0" fillId="0" borderId="0" xfId="141" applyNumberFormat="1" applyFont="1" applyFill="1" applyAlignment="1">
      <alignment vertical="center"/>
      <protection/>
    </xf>
    <xf numFmtId="49" fontId="9" fillId="0" borderId="20" xfId="141" applyNumberFormat="1" applyFont="1" applyFill="1" applyBorder="1" applyAlignment="1">
      <alignment horizontal="left" vertical="center"/>
      <protection/>
    </xf>
    <xf numFmtId="49" fontId="1" fillId="0" borderId="0" xfId="141" applyNumberFormat="1" applyFont="1" applyFill="1">
      <alignment/>
      <protection/>
    </xf>
    <xf numFmtId="49" fontId="65" fillId="0" borderId="0" xfId="141" applyNumberFormat="1" applyFont="1" applyFill="1" applyBorder="1">
      <alignment/>
      <protection/>
    </xf>
    <xf numFmtId="49" fontId="5" fillId="0" borderId="0" xfId="141" applyNumberFormat="1" applyFont="1" applyFill="1" applyBorder="1">
      <alignment/>
      <protection/>
    </xf>
    <xf numFmtId="49" fontId="29" fillId="0" borderId="0" xfId="141" applyNumberFormat="1" applyFont="1" applyFill="1" applyAlignment="1">
      <alignment horizontal="center"/>
      <protection/>
    </xf>
    <xf numFmtId="49" fontId="33" fillId="0" borderId="0" xfId="141" applyNumberFormat="1" applyFont="1" applyFill="1">
      <alignment/>
      <protection/>
    </xf>
    <xf numFmtId="0" fontId="29" fillId="0" borderId="0" xfId="141" applyFont="1" applyFill="1" applyAlignment="1">
      <alignment horizontal="center"/>
      <protection/>
    </xf>
    <xf numFmtId="49" fontId="35" fillId="0" borderId="0" xfId="141" applyNumberFormat="1" applyFont="1" applyFill="1">
      <alignment/>
      <protection/>
    </xf>
    <xf numFmtId="3" fontId="0" fillId="0" borderId="0" xfId="141" applyNumberFormat="1" applyFont="1" applyFill="1">
      <alignment/>
      <protection/>
    </xf>
    <xf numFmtId="49" fontId="6" fillId="0" borderId="0" xfId="141" applyNumberFormat="1" applyFont="1" applyFill="1" applyAlignment="1">
      <alignment wrapText="1"/>
      <protection/>
    </xf>
    <xf numFmtId="49" fontId="0" fillId="0" borderId="0" xfId="141" applyNumberFormat="1" applyFont="1" applyFill="1" applyBorder="1" applyAlignment="1">
      <alignment horizontal="left"/>
      <protection/>
    </xf>
    <xf numFmtId="49" fontId="0" fillId="0" borderId="0" xfId="141" applyNumberFormat="1" applyFont="1" applyFill="1" applyBorder="1" applyAlignment="1">
      <alignment/>
      <protection/>
    </xf>
    <xf numFmtId="49" fontId="0" fillId="0" borderId="0" xfId="141" applyNumberFormat="1" applyFont="1" applyFill="1" applyBorder="1">
      <alignment/>
      <protection/>
    </xf>
    <xf numFmtId="49" fontId="23" fillId="0" borderId="22" xfId="141" applyNumberFormat="1" applyFont="1" applyFill="1" applyBorder="1" applyAlignment="1">
      <alignment/>
      <protection/>
    </xf>
    <xf numFmtId="49" fontId="9" fillId="0" borderId="22" xfId="141" applyNumberFormat="1" applyFont="1" applyFill="1" applyBorder="1" applyAlignment="1">
      <alignment horizontal="center"/>
      <protection/>
    </xf>
    <xf numFmtId="49" fontId="23" fillId="0" borderId="20" xfId="141" applyNumberFormat="1" applyFont="1" applyFill="1" applyBorder="1" applyAlignment="1">
      <alignment horizontal="center" vertical="center" wrapText="1"/>
      <protection/>
    </xf>
    <xf numFmtId="49" fontId="19" fillId="0" borderId="0" xfId="141" applyNumberFormat="1" applyFont="1" applyFill="1" applyBorder="1" applyAlignment="1">
      <alignment vertical="center" wrapText="1"/>
      <protection/>
    </xf>
    <xf numFmtId="49" fontId="17" fillId="0" borderId="20" xfId="141" applyNumberFormat="1" applyFont="1" applyFill="1" applyBorder="1" applyAlignment="1">
      <alignment horizontal="center"/>
      <protection/>
    </xf>
    <xf numFmtId="49" fontId="7" fillId="0" borderId="0" xfId="141" applyNumberFormat="1" applyFont="1" applyFill="1" applyBorder="1" applyAlignment="1">
      <alignment horizontal="center"/>
      <protection/>
    </xf>
    <xf numFmtId="49"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center"/>
      <protection/>
    </xf>
    <xf numFmtId="49" fontId="33" fillId="0" borderId="0" xfId="141" applyNumberFormat="1" applyFont="1" applyFill="1" applyBorder="1" applyAlignment="1">
      <alignment wrapText="1"/>
      <protection/>
    </xf>
    <xf numFmtId="49" fontId="33" fillId="0" borderId="0" xfId="141" applyNumberFormat="1" applyFont="1" applyFill="1" applyAlignment="1">
      <alignment wrapText="1"/>
      <protection/>
    </xf>
    <xf numFmtId="49" fontId="6" fillId="0" borderId="0" xfId="141" applyNumberFormat="1" applyFont="1" applyFill="1" applyAlignment="1">
      <alignment/>
      <protection/>
    </xf>
    <xf numFmtId="49" fontId="76" fillId="0" borderId="0" xfId="141" applyNumberFormat="1" applyFont="1" applyFill="1">
      <alignment/>
      <protection/>
    </xf>
    <xf numFmtId="49" fontId="17" fillId="0" borderId="0" xfId="141" applyNumberFormat="1" applyFont="1" applyFill="1" applyBorder="1" applyAlignment="1">
      <alignment wrapText="1"/>
      <protection/>
    </xf>
    <xf numFmtId="49" fontId="0" fillId="0" borderId="0" xfId="144" applyNumberFormat="1" applyFont="1" applyFill="1" applyAlignment="1">
      <alignment horizontal="left"/>
      <protection/>
    </xf>
    <xf numFmtId="49" fontId="18" fillId="0" borderId="0" xfId="144" applyNumberFormat="1" applyFont="1" applyFill="1" applyAlignment="1">
      <alignment wrapText="1"/>
      <protection/>
    </xf>
    <xf numFmtId="49" fontId="6" fillId="0" borderId="0" xfId="144" applyNumberFormat="1" applyFont="1" applyFill="1" applyBorder="1" applyAlignment="1">
      <alignment horizontal="left"/>
      <protection/>
    </xf>
    <xf numFmtId="49" fontId="0" fillId="0" borderId="0" xfId="144" applyNumberFormat="1" applyFont="1" applyFill="1" applyBorder="1" applyAlignment="1">
      <alignment horizontal="left"/>
      <protection/>
    </xf>
    <xf numFmtId="49" fontId="31" fillId="0" borderId="0" xfId="144" applyNumberFormat="1" applyFont="1" applyFill="1">
      <alignment/>
      <protection/>
    </xf>
    <xf numFmtId="49" fontId="0" fillId="0" borderId="0" xfId="144" applyNumberFormat="1" applyFont="1" applyFill="1" applyBorder="1" applyAlignment="1">
      <alignment/>
      <protection/>
    </xf>
    <xf numFmtId="49" fontId="19" fillId="0" borderId="0" xfId="144" applyNumberFormat="1" applyFont="1" applyFill="1" applyAlignment="1">
      <alignment/>
      <protection/>
    </xf>
    <xf numFmtId="49" fontId="22" fillId="0" borderId="0" xfId="144" applyNumberFormat="1" applyFont="1" applyFill="1" applyBorder="1" applyAlignment="1">
      <alignment/>
      <protection/>
    </xf>
    <xf numFmtId="49" fontId="22" fillId="0" borderId="22" xfId="144" applyNumberFormat="1" applyFont="1" applyFill="1" applyBorder="1" applyAlignment="1">
      <alignment horizontal="left"/>
      <protection/>
    </xf>
    <xf numFmtId="49" fontId="6" fillId="0" borderId="22" xfId="144" applyNumberFormat="1" applyFont="1" applyFill="1" applyBorder="1" applyAlignment="1">
      <alignment horizontal="left"/>
      <protection/>
    </xf>
    <xf numFmtId="49" fontId="16" fillId="0" borderId="20" xfId="144" applyNumberFormat="1" applyFont="1" applyFill="1" applyBorder="1" applyAlignment="1">
      <alignment horizontal="center" vertical="center" wrapText="1" readingOrder="1"/>
      <protection/>
    </xf>
    <xf numFmtId="49" fontId="31" fillId="0" borderId="0" xfId="144" applyNumberFormat="1" applyFont="1" applyFill="1" applyBorder="1">
      <alignment/>
      <protection/>
    </xf>
    <xf numFmtId="49" fontId="16" fillId="0" borderId="0" xfId="144" applyNumberFormat="1" applyFont="1" applyFill="1" applyBorder="1" applyAlignment="1">
      <alignment vertical="justify" textRotation="90" wrapText="1"/>
      <protection/>
    </xf>
    <xf numFmtId="49" fontId="78" fillId="0" borderId="26" xfId="144" applyNumberFormat="1" applyFont="1" applyFill="1" applyBorder="1" applyAlignment="1">
      <alignment wrapText="1"/>
      <protection/>
    </xf>
    <xf numFmtId="49" fontId="78" fillId="0" borderId="25" xfId="144" applyNumberFormat="1" applyFont="1" applyFill="1" applyBorder="1" applyAlignment="1">
      <alignment wrapText="1"/>
      <protection/>
    </xf>
    <xf numFmtId="49" fontId="106" fillId="0" borderId="37" xfId="144" applyNumberFormat="1" applyFont="1" applyFill="1" applyBorder="1" applyAlignment="1">
      <alignment horizontal="center" wrapText="1"/>
      <protection/>
    </xf>
    <xf numFmtId="49" fontId="23" fillId="0" borderId="23" xfId="144" applyNumberFormat="1" applyFont="1" applyFill="1" applyBorder="1" applyAlignment="1">
      <alignment horizontal="center"/>
      <protection/>
    </xf>
    <xf numFmtId="49" fontId="16" fillId="0" borderId="0" xfId="144" applyNumberFormat="1" applyFont="1" applyFill="1" applyBorder="1" applyAlignment="1">
      <alignment vertical="center" textRotation="90" wrapText="1"/>
      <protection/>
    </xf>
    <xf numFmtId="49" fontId="31" fillId="0" borderId="0" xfId="144" applyNumberFormat="1" applyFont="1" applyFill="1" applyBorder="1" applyAlignment="1">
      <alignment vertical="center"/>
      <protection/>
    </xf>
    <xf numFmtId="49" fontId="31" fillId="0" borderId="0" xfId="144" applyNumberFormat="1" applyFont="1" applyFill="1" applyAlignment="1">
      <alignment vertical="center"/>
      <protection/>
    </xf>
    <xf numFmtId="49" fontId="10" fillId="0" borderId="20" xfId="144" applyNumberFormat="1" applyFont="1" applyFill="1" applyBorder="1" applyAlignment="1">
      <alignment horizontal="left" vertical="center"/>
      <protection/>
    </xf>
    <xf numFmtId="49" fontId="28" fillId="0" borderId="0" xfId="144" applyNumberFormat="1" applyFont="1" applyFill="1" applyBorder="1" applyAlignment="1">
      <alignment vertical="center" textRotation="90" wrapText="1"/>
      <protection/>
    </xf>
    <xf numFmtId="49" fontId="1" fillId="0" borderId="0" xfId="144" applyNumberFormat="1" applyFont="1" applyFill="1">
      <alignment/>
      <protection/>
    </xf>
    <xf numFmtId="49" fontId="83" fillId="0" borderId="0" xfId="144" applyNumberFormat="1" applyFont="1" applyFill="1">
      <alignment/>
      <protection/>
    </xf>
    <xf numFmtId="49" fontId="29" fillId="0" borderId="0" xfId="144" applyNumberFormat="1" applyFont="1" applyFill="1" applyBorder="1" applyAlignment="1">
      <alignment/>
      <protection/>
    </xf>
    <xf numFmtId="49" fontId="9" fillId="0" borderId="0" xfId="144" applyNumberFormat="1" applyFont="1" applyFill="1">
      <alignment/>
      <protection/>
    </xf>
    <xf numFmtId="49" fontId="33" fillId="0" borderId="0" xfId="144" applyNumberFormat="1" applyFont="1" applyFill="1" applyAlignment="1">
      <alignment horizontal="center"/>
      <protection/>
    </xf>
    <xf numFmtId="49" fontId="33" fillId="0" borderId="0" xfId="144" applyNumberFormat="1" applyFont="1" applyFill="1">
      <alignment/>
      <protection/>
    </xf>
    <xf numFmtId="49" fontId="20" fillId="0" borderId="0" xfId="144" applyNumberFormat="1" applyFont="1" applyFill="1" applyAlignment="1">
      <alignment horizontal="left"/>
      <protection/>
    </xf>
    <xf numFmtId="49" fontId="17" fillId="0" borderId="0" xfId="144" applyNumberFormat="1" applyFont="1" applyFill="1" applyBorder="1" applyAlignment="1">
      <alignment wrapText="1"/>
      <protection/>
    </xf>
    <xf numFmtId="49" fontId="85" fillId="0" borderId="0" xfId="144" applyNumberFormat="1" applyFont="1" applyFill="1">
      <alignment/>
      <protection/>
    </xf>
    <xf numFmtId="49" fontId="17" fillId="0" borderId="0" xfId="144" applyNumberFormat="1" applyFont="1" applyFill="1" applyAlignment="1">
      <alignment horizontal="left"/>
      <protection/>
    </xf>
    <xf numFmtId="49" fontId="7" fillId="0" borderId="0" xfId="144" applyNumberFormat="1" applyFont="1" applyFill="1" applyAlignment="1">
      <alignment horizontal="left"/>
      <protection/>
    </xf>
    <xf numFmtId="49" fontId="85" fillId="0" borderId="0" xfId="144" applyNumberFormat="1" applyFont="1" applyFill="1" applyAlignment="1">
      <alignment horizontal="left"/>
      <protection/>
    </xf>
    <xf numFmtId="49" fontId="7" fillId="0" borderId="0" xfId="144" applyNumberFormat="1" applyFont="1" applyFill="1">
      <alignment/>
      <protection/>
    </xf>
    <xf numFmtId="9" fontId="31" fillId="0" borderId="0" xfId="154" applyFont="1" applyFill="1" applyAlignment="1">
      <alignment/>
    </xf>
    <xf numFmtId="0" fontId="0" fillId="0" borderId="0" xfId="144" applyNumberFormat="1" applyFont="1" applyFill="1" applyAlignment="1">
      <alignment horizontal="left"/>
      <protection/>
    </xf>
    <xf numFmtId="0" fontId="18" fillId="0" borderId="0" xfId="144" applyNumberFormat="1" applyFont="1" applyFill="1" applyAlignment="1">
      <alignment wrapText="1"/>
      <protection/>
    </xf>
    <xf numFmtId="3" fontId="0" fillId="0" borderId="0" xfId="144" applyNumberFormat="1" applyFont="1" applyFill="1" applyBorder="1" applyAlignment="1">
      <alignment/>
      <protection/>
    </xf>
    <xf numFmtId="0" fontId="31" fillId="0" borderId="0" xfId="144" applyFont="1" applyFill="1">
      <alignment/>
      <protection/>
    </xf>
    <xf numFmtId="0" fontId="0" fillId="0" borderId="0" xfId="144" applyFont="1" applyFill="1" applyAlignment="1">
      <alignment horizontal="left"/>
      <protection/>
    </xf>
    <xf numFmtId="0" fontId="0" fillId="0" borderId="0" xfId="144" applyFont="1" applyFill="1" applyBorder="1" applyAlignment="1">
      <alignment/>
      <protection/>
    </xf>
    <xf numFmtId="0" fontId="19" fillId="0" borderId="0" xfId="144" applyFont="1" applyFill="1" applyAlignment="1">
      <alignment/>
      <protection/>
    </xf>
    <xf numFmtId="0" fontId="0" fillId="0" borderId="0" xfId="144" applyFont="1" applyFill="1" applyBorder="1" applyAlignment="1">
      <alignment horizontal="left"/>
      <protection/>
    </xf>
    <xf numFmtId="0" fontId="22" fillId="0" borderId="0" xfId="144" applyFont="1" applyFill="1" applyBorder="1" applyAlignment="1">
      <alignment/>
      <protection/>
    </xf>
    <xf numFmtId="0" fontId="30" fillId="0" borderId="20" xfId="144" applyFont="1" applyFill="1" applyBorder="1" applyAlignment="1">
      <alignment horizontal="center" vertical="center" wrapText="1"/>
      <protection/>
    </xf>
    <xf numFmtId="0" fontId="31" fillId="0" borderId="0" xfId="144" applyFont="1" applyFill="1" applyAlignment="1">
      <alignment vertical="center"/>
      <protection/>
    </xf>
    <xf numFmtId="0" fontId="31" fillId="0" borderId="0" xfId="144" applyFont="1" applyFill="1" applyBorder="1">
      <alignment/>
      <protection/>
    </xf>
    <xf numFmtId="0" fontId="10" fillId="0" borderId="20" xfId="144" applyFont="1" applyFill="1" applyBorder="1" applyAlignment="1">
      <alignment horizontal="center" vertical="center"/>
      <protection/>
    </xf>
    <xf numFmtId="0" fontId="10" fillId="0" borderId="20" xfId="144" applyFont="1" applyFill="1" applyBorder="1" applyAlignment="1">
      <alignment horizontal="left" vertical="center"/>
      <protection/>
    </xf>
    <xf numFmtId="9" fontId="31" fillId="0" borderId="0" xfId="154" applyFont="1" applyFill="1" applyAlignment="1">
      <alignment vertical="center"/>
    </xf>
    <xf numFmtId="0" fontId="10" fillId="0" borderId="23" xfId="144" applyFont="1" applyFill="1" applyBorder="1" applyAlignment="1">
      <alignment horizontal="center" vertical="center"/>
      <protection/>
    </xf>
    <xf numFmtId="0" fontId="9" fillId="0" borderId="23" xfId="144" applyFont="1" applyFill="1" applyBorder="1" applyAlignment="1">
      <alignment horizontal="center" vertical="center"/>
      <protection/>
    </xf>
    <xf numFmtId="0" fontId="1" fillId="0" borderId="0" xfId="144" applyFont="1" applyFill="1">
      <alignment/>
      <protection/>
    </xf>
    <xf numFmtId="0" fontId="35" fillId="0" borderId="0" xfId="144" applyNumberFormat="1" applyFont="1" applyFill="1" applyBorder="1" applyAlignment="1">
      <alignment/>
      <protection/>
    </xf>
    <xf numFmtId="0" fontId="87" fillId="0" borderId="0" xfId="144" applyFont="1" applyFill="1">
      <alignment/>
      <protection/>
    </xf>
    <xf numFmtId="0" fontId="29" fillId="0" borderId="0" xfId="144" applyNumberFormat="1" applyFont="1" applyFill="1" applyBorder="1" applyAlignment="1">
      <alignment/>
      <protection/>
    </xf>
    <xf numFmtId="0" fontId="83" fillId="0" borderId="0" xfId="144" applyFont="1" applyFill="1">
      <alignment/>
      <protection/>
    </xf>
    <xf numFmtId="0" fontId="29" fillId="0" borderId="0" xfId="144" applyNumberFormat="1" applyFont="1" applyFill="1" applyBorder="1" applyAlignment="1">
      <alignment horizontal="center" wrapText="1"/>
      <protection/>
    </xf>
    <xf numFmtId="0" fontId="29" fillId="0" borderId="0" xfId="144" applyNumberFormat="1" applyFont="1" applyFill="1" applyBorder="1" applyAlignment="1">
      <alignment horizontal="center"/>
      <protection/>
    </xf>
    <xf numFmtId="0" fontId="9" fillId="0" borderId="0" xfId="144" applyFont="1" applyFill="1">
      <alignment/>
      <protection/>
    </xf>
    <xf numFmtId="0" fontId="33" fillId="0" borderId="0" xfId="144" applyFont="1" applyFill="1">
      <alignment/>
      <protection/>
    </xf>
    <xf numFmtId="0" fontId="29" fillId="0" borderId="0" xfId="141" applyFont="1" applyFill="1" applyAlignment="1">
      <alignment/>
      <protection/>
    </xf>
    <xf numFmtId="0" fontId="25" fillId="0" borderId="0" xfId="144" applyFont="1" applyFill="1">
      <alignment/>
      <protection/>
    </xf>
    <xf numFmtId="49" fontId="23" fillId="0" borderId="0" xfId="144" applyNumberFormat="1" applyFont="1" applyFill="1" applyBorder="1" applyAlignment="1">
      <alignment/>
      <protection/>
    </xf>
    <xf numFmtId="49" fontId="23" fillId="0" borderId="0" xfId="144" applyNumberFormat="1" applyFont="1" applyFill="1" applyAlignment="1">
      <alignment horizontal="left"/>
      <protection/>
    </xf>
    <xf numFmtId="49" fontId="23" fillId="0" borderId="0" xfId="144" applyNumberFormat="1" applyFont="1" applyFill="1">
      <alignment/>
      <protection/>
    </xf>
    <xf numFmtId="49" fontId="7" fillId="0" borderId="0" xfId="144" applyNumberFormat="1" applyFont="1" applyFill="1" applyBorder="1" applyAlignment="1">
      <alignment horizontal="left"/>
      <protection/>
    </xf>
    <xf numFmtId="49" fontId="0" fillId="0" borderId="22" xfId="144" applyNumberFormat="1" applyFont="1" applyFill="1" applyBorder="1" applyAlignment="1">
      <alignment/>
      <protection/>
    </xf>
    <xf numFmtId="49" fontId="10" fillId="0" borderId="20" xfId="144" applyNumberFormat="1" applyFont="1" applyFill="1" applyBorder="1" applyAlignment="1">
      <alignment horizontal="center" vertical="center" wrapText="1"/>
      <protection/>
    </xf>
    <xf numFmtId="49" fontId="9" fillId="0" borderId="24" xfId="144" applyNumberFormat="1" applyFont="1" applyFill="1" applyBorder="1">
      <alignment/>
      <protection/>
    </xf>
    <xf numFmtId="49" fontId="28" fillId="0" borderId="0" xfId="144" applyNumberFormat="1" applyFont="1" applyFill="1">
      <alignment/>
      <protection/>
    </xf>
    <xf numFmtId="49" fontId="10" fillId="0" borderId="25" xfId="144" applyNumberFormat="1" applyFont="1" applyFill="1" applyBorder="1" applyAlignment="1">
      <alignment horizontal="center" vertical="center" wrapText="1"/>
      <protection/>
    </xf>
    <xf numFmtId="49" fontId="23" fillId="0" borderId="20" xfId="144" applyNumberFormat="1" applyFont="1" applyFill="1" applyBorder="1" applyAlignment="1">
      <alignment horizontal="center" vertical="center"/>
      <protection/>
    </xf>
    <xf numFmtId="49" fontId="9" fillId="0" borderId="0" xfId="144" applyNumberFormat="1" applyFont="1" applyFill="1" applyAlignment="1">
      <alignment vertical="center"/>
      <protection/>
    </xf>
    <xf numFmtId="3" fontId="9" fillId="0" borderId="20" xfId="144" applyNumberFormat="1" applyFont="1" applyFill="1" applyBorder="1" applyAlignment="1">
      <alignment horizontal="center" vertical="center"/>
      <protection/>
    </xf>
    <xf numFmtId="49" fontId="10" fillId="0" borderId="20" xfId="144" applyNumberFormat="1" applyFont="1" applyFill="1" applyBorder="1" applyAlignment="1">
      <alignment horizontal="center" vertical="center"/>
      <protection/>
    </xf>
    <xf numFmtId="49" fontId="10" fillId="0" borderId="23" xfId="144" applyNumberFormat="1" applyFont="1" applyFill="1" applyBorder="1" applyAlignment="1">
      <alignment horizontal="center" vertical="center"/>
      <protection/>
    </xf>
    <xf numFmtId="49" fontId="9" fillId="0" borderId="23" xfId="144" applyNumberFormat="1" applyFont="1" applyFill="1" applyBorder="1" applyAlignment="1">
      <alignment horizontal="center" vertical="center"/>
      <protection/>
    </xf>
    <xf numFmtId="49" fontId="91" fillId="0" borderId="0" xfId="144" applyNumberFormat="1" applyFont="1" applyFill="1">
      <alignment/>
      <protection/>
    </xf>
    <xf numFmtId="49" fontId="33" fillId="0" borderId="0" xfId="144" applyNumberFormat="1" applyFont="1" applyFill="1" applyBorder="1" applyAlignment="1">
      <alignment wrapText="1"/>
      <protection/>
    </xf>
    <xf numFmtId="49" fontId="25" fillId="0" borderId="0" xfId="144" applyNumberFormat="1" applyFont="1" applyFill="1">
      <alignment/>
      <protection/>
    </xf>
    <xf numFmtId="49" fontId="35" fillId="0" borderId="0" xfId="144" applyNumberFormat="1" applyFont="1" applyFill="1">
      <alignment/>
      <protection/>
    </xf>
    <xf numFmtId="0" fontId="7" fillId="0" borderId="0" xfId="144" applyNumberFormat="1" applyFont="1" applyFill="1" applyAlignment="1">
      <alignment horizontal="left"/>
      <protection/>
    </xf>
    <xf numFmtId="0" fontId="9" fillId="0" borderId="0" xfId="144" applyFont="1" applyFill="1" applyAlignment="1">
      <alignment/>
      <protection/>
    </xf>
    <xf numFmtId="0" fontId="31" fillId="0" borderId="24" xfId="144" applyFont="1" applyFill="1" applyBorder="1">
      <alignment/>
      <protection/>
    </xf>
    <xf numFmtId="0" fontId="16" fillId="0" borderId="20" xfId="144" applyFont="1" applyFill="1" applyBorder="1" applyAlignment="1">
      <alignment horizontal="center" vertical="center" wrapText="1"/>
      <protection/>
    </xf>
    <xf numFmtId="0" fontId="33" fillId="0" borderId="0" xfId="144" applyNumberFormat="1" applyFont="1" applyFill="1" applyBorder="1" applyAlignment="1">
      <alignment/>
      <protection/>
    </xf>
    <xf numFmtId="0" fontId="20" fillId="0" borderId="0" xfId="144" applyFont="1" applyFill="1">
      <alignment/>
      <protection/>
    </xf>
    <xf numFmtId="0" fontId="32" fillId="0" borderId="0" xfId="144" applyFont="1" applyFill="1">
      <alignment/>
      <protection/>
    </xf>
    <xf numFmtId="0" fontId="17" fillId="0" borderId="0" xfId="144" applyFont="1" applyFill="1">
      <alignment/>
      <protection/>
    </xf>
    <xf numFmtId="49" fontId="17" fillId="0" borderId="0" xfId="144" applyNumberFormat="1" applyFont="1" applyFill="1">
      <alignment/>
      <protection/>
    </xf>
    <xf numFmtId="0" fontId="85" fillId="0" borderId="0" xfId="144" applyFont="1" applyFill="1">
      <alignment/>
      <protection/>
    </xf>
    <xf numFmtId="49" fontId="31" fillId="0" borderId="0" xfId="144" applyNumberFormat="1" applyFont="1" applyFill="1">
      <alignment/>
      <protection/>
    </xf>
    <xf numFmtId="3" fontId="23" fillId="0" borderId="22" xfId="144" applyNumberFormat="1" applyFont="1" applyFill="1" applyBorder="1" applyAlignment="1">
      <alignment horizontal="center"/>
      <protection/>
    </xf>
    <xf numFmtId="49" fontId="9" fillId="0" borderId="22" xfId="144" applyNumberFormat="1" applyFont="1" applyFill="1" applyBorder="1" applyAlignment="1">
      <alignment/>
      <protection/>
    </xf>
    <xf numFmtId="49" fontId="31" fillId="0" borderId="0" xfId="144" applyNumberFormat="1" applyFont="1" applyFill="1" applyAlignment="1">
      <alignment vertical="center"/>
      <protection/>
    </xf>
    <xf numFmtId="49" fontId="83" fillId="0" borderId="0" xfId="144" applyNumberFormat="1" applyFont="1" applyFill="1">
      <alignment/>
      <protection/>
    </xf>
    <xf numFmtId="49" fontId="6" fillId="0" borderId="0" xfId="144" applyNumberFormat="1" applyFont="1" applyFill="1" applyBorder="1" applyAlignment="1">
      <alignment/>
      <protection/>
    </xf>
    <xf numFmtId="49" fontId="10" fillId="0" borderId="22" xfId="144" applyNumberFormat="1" applyFont="1" applyFill="1" applyBorder="1" applyAlignment="1">
      <alignment/>
      <protection/>
    </xf>
    <xf numFmtId="49" fontId="29" fillId="0" borderId="0" xfId="141" applyNumberFormat="1" applyFont="1" applyFill="1" applyAlignment="1">
      <alignment/>
      <protection/>
    </xf>
    <xf numFmtId="49" fontId="100" fillId="0" borderId="0" xfId="144" applyNumberFormat="1" applyFont="1" applyFill="1">
      <alignment/>
      <protection/>
    </xf>
    <xf numFmtId="49" fontId="31" fillId="0" borderId="0" xfId="144" applyNumberFormat="1" applyFont="1" applyFill="1" applyAlignment="1">
      <alignment horizontal="center"/>
      <protection/>
    </xf>
    <xf numFmtId="49" fontId="86" fillId="0" borderId="0" xfId="144" applyNumberFormat="1" applyFont="1" applyFill="1">
      <alignment/>
      <protection/>
    </xf>
    <xf numFmtId="49" fontId="6" fillId="0" borderId="0" xfId="144" applyNumberFormat="1" applyFont="1" applyFill="1" applyAlignment="1">
      <alignment horizontal="center"/>
      <protection/>
    </xf>
    <xf numFmtId="49" fontId="6" fillId="0" borderId="0" xfId="144" applyNumberFormat="1" applyFont="1" applyFill="1">
      <alignment/>
      <protection/>
    </xf>
    <xf numFmtId="3" fontId="6" fillId="0" borderId="0" xfId="144" applyNumberFormat="1" applyFont="1" applyFill="1" applyBorder="1" applyAlignment="1">
      <alignment/>
      <protection/>
    </xf>
    <xf numFmtId="0" fontId="6" fillId="0" borderId="0" xfId="144" applyFont="1" applyFill="1">
      <alignment/>
      <protection/>
    </xf>
    <xf numFmtId="0" fontId="7" fillId="0" borderId="0" xfId="144" applyFont="1" applyFill="1" applyBorder="1" applyAlignment="1">
      <alignment horizontal="left"/>
      <protection/>
    </xf>
    <xf numFmtId="3" fontId="0" fillId="0" borderId="0" xfId="144" applyNumberFormat="1" applyFont="1" applyFill="1" applyAlignment="1">
      <alignment horizontal="left"/>
      <protection/>
    </xf>
    <xf numFmtId="0" fontId="17" fillId="0" borderId="0" xfId="144" applyFont="1" applyFill="1" applyBorder="1" applyAlignment="1">
      <alignment/>
      <protection/>
    </xf>
    <xf numFmtId="0" fontId="11" fillId="0" borderId="20" xfId="144" applyFont="1" applyFill="1" applyBorder="1" applyAlignment="1">
      <alignment horizontal="center" vertical="center" wrapText="1"/>
      <protection/>
    </xf>
    <xf numFmtId="3" fontId="22" fillId="0" borderId="20" xfId="144" applyNumberFormat="1" applyFont="1" applyFill="1" applyBorder="1" applyAlignment="1">
      <alignment horizontal="center" vertical="center"/>
      <protection/>
    </xf>
    <xf numFmtId="0" fontId="0" fillId="0" borderId="0" xfId="144" applyFont="1" applyFill="1" applyAlignment="1">
      <alignment horizontal="center" vertical="center"/>
      <protection/>
    </xf>
    <xf numFmtId="0" fontId="6" fillId="0" borderId="0" xfId="144" applyFont="1" applyFill="1" applyAlignment="1">
      <alignment vertical="center"/>
      <protection/>
    </xf>
    <xf numFmtId="0" fontId="6" fillId="0" borderId="0" xfId="144" applyFont="1" applyFill="1" applyAlignment="1">
      <alignment horizontal="center"/>
      <protection/>
    </xf>
    <xf numFmtId="0" fontId="29" fillId="0" borderId="0" xfId="144" applyFont="1" applyFill="1">
      <alignment/>
      <protection/>
    </xf>
    <xf numFmtId="0" fontId="5" fillId="0" borderId="0" xfId="144" applyFont="1" applyFill="1">
      <alignment/>
      <protection/>
    </xf>
    <xf numFmtId="0" fontId="7" fillId="0" borderId="0" xfId="144" applyNumberFormat="1" applyFont="1" applyFill="1" applyBorder="1" applyAlignment="1">
      <alignment horizontal="center" wrapText="1"/>
      <protection/>
    </xf>
    <xf numFmtId="0" fontId="11" fillId="0" borderId="20" xfId="144" applyNumberFormat="1" applyFont="1" applyFill="1" applyBorder="1" applyAlignment="1">
      <alignment horizontal="center" vertical="center" wrapText="1"/>
      <protection/>
    </xf>
    <xf numFmtId="0" fontId="17" fillId="0" borderId="20" xfId="144" applyFont="1" applyFill="1" applyBorder="1" applyAlignment="1">
      <alignment horizontal="center"/>
      <protection/>
    </xf>
    <xf numFmtId="0" fontId="17" fillId="0" borderId="38" xfId="144" applyFont="1" applyFill="1" applyBorder="1" applyAlignment="1">
      <alignment horizontal="center"/>
      <protection/>
    </xf>
    <xf numFmtId="0" fontId="9" fillId="0" borderId="0" xfId="144" applyFont="1" applyFill="1" applyBorder="1" applyAlignment="1">
      <alignment horizontal="center" vertical="center"/>
      <protection/>
    </xf>
    <xf numFmtId="49" fontId="9" fillId="0" borderId="20" xfId="141" applyNumberFormat="1" applyFont="1" applyFill="1" applyBorder="1" applyAlignment="1">
      <alignment horizontal="center" vertical="center" wrapText="1"/>
      <protection/>
    </xf>
    <xf numFmtId="49" fontId="9" fillId="0" borderId="21" xfId="141" applyNumberFormat="1" applyFont="1" applyFill="1" applyBorder="1" applyAlignment="1">
      <alignment horizontal="center" vertical="center" wrapText="1"/>
      <protection/>
    </xf>
    <xf numFmtId="0" fontId="33" fillId="0" borderId="0" xfId="141" applyNumberFormat="1" applyFont="1" applyFill="1" applyBorder="1" applyAlignment="1">
      <alignment horizontal="center" wrapText="1"/>
      <protection/>
    </xf>
    <xf numFmtId="0" fontId="63" fillId="0" borderId="0" xfId="141" applyNumberFormat="1" applyFont="1" applyFill="1" applyBorder="1">
      <alignment/>
      <protection/>
    </xf>
    <xf numFmtId="0" fontId="29" fillId="0" borderId="0" xfId="141" applyNumberFormat="1" applyFont="1" applyFill="1" applyBorder="1" applyAlignment="1">
      <alignment horizontal="center" wrapText="1"/>
      <protection/>
    </xf>
    <xf numFmtId="0" fontId="66" fillId="0" borderId="0" xfId="141" applyNumberFormat="1" applyFont="1" applyFill="1" applyBorder="1">
      <alignment/>
      <protection/>
    </xf>
    <xf numFmtId="0" fontId="33" fillId="0" borderId="0" xfId="141" applyNumberFormat="1" applyFont="1" applyFill="1">
      <alignment/>
      <protection/>
    </xf>
    <xf numFmtId="49" fontId="19" fillId="0" borderId="0" xfId="141" applyNumberFormat="1" applyFont="1" applyFill="1" applyBorder="1" applyAlignment="1">
      <alignment wrapText="1"/>
      <protection/>
    </xf>
    <xf numFmtId="0" fontId="6" fillId="0" borderId="0" xfId="141" applyFont="1" applyFill="1" applyAlignment="1">
      <alignment/>
      <protection/>
    </xf>
    <xf numFmtId="49" fontId="0" fillId="0" borderId="0" xfId="141" applyNumberFormat="1" applyFont="1" applyFill="1">
      <alignment/>
      <protection/>
    </xf>
    <xf numFmtId="49" fontId="7" fillId="0" borderId="20" xfId="141" applyNumberFormat="1" applyFont="1" applyFill="1" applyBorder="1" applyAlignment="1">
      <alignment horizontal="center" vertical="center" wrapText="1"/>
      <protection/>
    </xf>
    <xf numFmtId="49" fontId="9" fillId="0" borderId="20" xfId="141" applyNumberFormat="1" applyFont="1" applyFill="1" applyBorder="1" applyAlignment="1">
      <alignment horizontal="center" vertical="center" wrapText="1"/>
      <protection/>
    </xf>
    <xf numFmtId="49" fontId="33" fillId="0" borderId="0" xfId="141" applyNumberFormat="1" applyFont="1" applyFill="1" applyAlignment="1">
      <alignment/>
      <protection/>
    </xf>
    <xf numFmtId="0" fontId="0" fillId="0" borderId="0" xfId="144" applyNumberFormat="1" applyFont="1" applyFill="1" applyBorder="1" applyAlignment="1">
      <alignment horizontal="left"/>
      <protection/>
    </xf>
    <xf numFmtId="0" fontId="6" fillId="0" borderId="0" xfId="144" applyNumberFormat="1" applyFont="1" applyFill="1" applyBorder="1" applyAlignment="1">
      <alignment horizontal="left"/>
      <protection/>
    </xf>
    <xf numFmtId="49" fontId="0" fillId="0" borderId="0" xfId="144" applyNumberFormat="1" applyFont="1" applyFill="1" applyBorder="1" applyAlignment="1">
      <alignment horizontal="left"/>
      <protection/>
    </xf>
    <xf numFmtId="0" fontId="83" fillId="0" borderId="0" xfId="144" applyNumberFormat="1" applyFont="1" applyFill="1">
      <alignment/>
      <protection/>
    </xf>
    <xf numFmtId="0" fontId="33" fillId="0" borderId="0" xfId="144" applyNumberFormat="1" applyFont="1" applyFill="1" applyAlignment="1">
      <alignment horizontal="center"/>
      <protection/>
    </xf>
    <xf numFmtId="0" fontId="33" fillId="0" borderId="0" xfId="144" applyNumberFormat="1" applyFont="1" applyFill="1">
      <alignment/>
      <protection/>
    </xf>
    <xf numFmtId="0" fontId="18" fillId="0" borderId="0" xfId="141" applyNumberFormat="1" applyFont="1" applyFill="1" applyAlignment="1">
      <alignment/>
      <protection/>
    </xf>
    <xf numFmtId="0" fontId="107" fillId="0" borderId="0" xfId="144" applyNumberFormat="1" applyFont="1" applyFill="1">
      <alignment/>
      <protection/>
    </xf>
    <xf numFmtId="0" fontId="0" fillId="0" borderId="0" xfId="144" applyFont="1" applyFill="1" applyBorder="1" applyAlignment="1">
      <alignment horizontal="left"/>
      <protection/>
    </xf>
    <xf numFmtId="0" fontId="7" fillId="0" borderId="0" xfId="144" applyNumberFormat="1" applyFont="1" applyFill="1" applyBorder="1" applyAlignment="1">
      <alignment horizontal="left"/>
      <protection/>
    </xf>
    <xf numFmtId="0" fontId="35" fillId="0" borderId="0" xfId="144" applyNumberFormat="1" applyFont="1" applyFill="1">
      <alignment/>
      <protection/>
    </xf>
    <xf numFmtId="0" fontId="35" fillId="0" borderId="0" xfId="144" applyNumberFormat="1" applyFont="1" applyFill="1" applyAlignment="1">
      <alignment horizontal="center"/>
      <protection/>
    </xf>
    <xf numFmtId="0" fontId="92" fillId="0" borderId="0" xfId="144" applyNumberFormat="1" applyFont="1" applyFill="1">
      <alignment/>
      <protection/>
    </xf>
    <xf numFmtId="0" fontId="29" fillId="0" borderId="0" xfId="141" applyNumberFormat="1" applyFont="1" applyFill="1" applyAlignment="1">
      <alignment/>
      <protection/>
    </xf>
    <xf numFmtId="49" fontId="22" fillId="0" borderId="0" xfId="144" applyNumberFormat="1" applyFont="1" applyFill="1" applyAlignment="1">
      <alignment wrapText="1"/>
      <protection/>
    </xf>
    <xf numFmtId="0" fontId="76" fillId="0" borderId="0" xfId="144" applyNumberFormat="1" applyFont="1" applyFill="1" applyAlignment="1">
      <alignment horizontal="left"/>
      <protection/>
    </xf>
    <xf numFmtId="0" fontId="35" fillId="0" borderId="0" xfId="144" applyNumberFormat="1" applyFont="1" applyFill="1" applyAlignment="1">
      <alignment/>
      <protection/>
    </xf>
    <xf numFmtId="49" fontId="0" fillId="0" borderId="0" xfId="144" applyNumberFormat="1" applyFont="1" applyFill="1" applyBorder="1" applyAlignment="1">
      <alignment/>
      <protection/>
    </xf>
    <xf numFmtId="0" fontId="6" fillId="0" borderId="0" xfId="144" applyNumberFormat="1" applyFont="1" applyFill="1" applyBorder="1" applyAlignment="1">
      <alignment/>
      <protection/>
    </xf>
    <xf numFmtId="0" fontId="29" fillId="0" borderId="0" xfId="144" applyNumberFormat="1" applyFont="1" applyFill="1">
      <alignment/>
      <protection/>
    </xf>
    <xf numFmtId="0" fontId="6" fillId="0" borderId="0" xfId="144" applyNumberFormat="1" applyFont="1" applyFill="1">
      <alignment/>
      <protection/>
    </xf>
    <xf numFmtId="0" fontId="33" fillId="0" borderId="0" xfId="144" applyNumberFormat="1" applyFont="1" applyFill="1" applyBorder="1" applyAlignment="1">
      <alignment wrapText="1"/>
      <protection/>
    </xf>
    <xf numFmtId="0" fontId="76" fillId="0" borderId="0" xfId="144" applyNumberFormat="1" applyFont="1" applyFill="1" applyAlignment="1">
      <alignment horizontal="center"/>
      <protection/>
    </xf>
    <xf numFmtId="0" fontId="35" fillId="0" borderId="0" xfId="144" applyNumberFormat="1" applyFont="1" applyFill="1" applyBorder="1" applyAlignment="1">
      <alignment wrapText="1"/>
      <protection/>
    </xf>
    <xf numFmtId="0" fontId="9" fillId="0" borderId="0" xfId="141" applyNumberFormat="1" applyFont="1" applyFill="1" applyBorder="1" applyAlignment="1">
      <alignment horizontal="left" vertical="center"/>
      <protection/>
    </xf>
    <xf numFmtId="0" fontId="7" fillId="0" borderId="0" xfId="144" applyNumberFormat="1" applyFont="1" applyFill="1" applyBorder="1" applyAlignment="1">
      <alignment horizontal="center" vertical="center"/>
      <protection/>
    </xf>
    <xf numFmtId="0" fontId="110" fillId="0" borderId="0" xfId="144" applyNumberFormat="1" applyFont="1" applyFill="1" applyBorder="1" applyAlignment="1">
      <alignment horizontal="center" vertical="center"/>
      <protection/>
    </xf>
    <xf numFmtId="0" fontId="109" fillId="0" borderId="0" xfId="144" applyNumberFormat="1" applyFont="1" applyFill="1" applyBorder="1" applyAlignment="1">
      <alignment horizontal="center" vertical="center"/>
      <protection/>
    </xf>
    <xf numFmtId="0" fontId="1" fillId="0" borderId="0" xfId="144" applyNumberFormat="1" applyFont="1" applyFill="1" applyBorder="1" applyAlignment="1">
      <alignment horizontal="center" vertical="center"/>
      <protection/>
    </xf>
    <xf numFmtId="0" fontId="23" fillId="0" borderId="22" xfId="144" applyNumberFormat="1" applyFont="1" applyFill="1" applyBorder="1" applyAlignment="1">
      <alignment horizontal="center"/>
      <protection/>
    </xf>
    <xf numFmtId="3" fontId="23" fillId="0" borderId="0" xfId="144" applyNumberFormat="1" applyFont="1" applyFill="1" applyBorder="1" applyAlignment="1">
      <alignment horizontal="center"/>
      <protection/>
    </xf>
    <xf numFmtId="49" fontId="9" fillId="0" borderId="0" xfId="144" applyNumberFormat="1" applyFont="1" applyFill="1" applyBorder="1" applyAlignment="1">
      <alignment/>
      <protection/>
    </xf>
    <xf numFmtId="0" fontId="23" fillId="0" borderId="0" xfId="144" applyNumberFormat="1" applyFont="1" applyFill="1" applyBorder="1" applyAlignment="1">
      <alignment horizontal="center"/>
      <protection/>
    </xf>
    <xf numFmtId="49" fontId="22" fillId="0" borderId="0" xfId="144" applyNumberFormat="1" applyFont="1" applyFill="1" applyBorder="1" applyAlignment="1">
      <alignment horizontal="left"/>
      <protection/>
    </xf>
    <xf numFmtId="0" fontId="22" fillId="0" borderId="0" xfId="0" applyNumberFormat="1" applyFont="1" applyFill="1" applyBorder="1" applyAlignment="1">
      <alignment horizontal="center"/>
    </xf>
    <xf numFmtId="194" fontId="11" fillId="4" borderId="20" xfId="93" applyNumberFormat="1" applyFont="1" applyFill="1" applyBorder="1" applyAlignment="1" applyProtection="1">
      <alignment horizontal="center" vertical="center"/>
      <protection/>
    </xf>
    <xf numFmtId="194" fontId="7" fillId="0" borderId="20" xfId="93" applyNumberFormat="1" applyFont="1" applyFill="1" applyBorder="1" applyAlignment="1" applyProtection="1">
      <alignment horizontal="center" vertical="center"/>
      <protection/>
    </xf>
    <xf numFmtId="2" fontId="11" fillId="4" borderId="20" xfId="0" applyNumberFormat="1" applyFont="1" applyFill="1" applyBorder="1" applyAlignment="1">
      <alignment horizontal="left" vertical="center" wrapText="1"/>
    </xf>
    <xf numFmtId="49" fontId="0" fillId="4" borderId="20" xfId="0" applyNumberFormat="1" applyFont="1" applyFill="1" applyBorder="1" applyAlignment="1">
      <alignment horizontal="center"/>
    </xf>
    <xf numFmtId="0" fontId="0" fillId="0" borderId="0" xfId="0" applyFont="1" applyFill="1" applyBorder="1" applyAlignment="1">
      <alignment/>
    </xf>
    <xf numFmtId="0" fontId="22" fillId="0" borderId="19" xfId="0" applyFont="1" applyFill="1" applyBorder="1" applyAlignment="1">
      <alignment/>
    </xf>
    <xf numFmtId="0" fontId="0" fillId="0" borderId="0" xfId="0" applyFont="1" applyFill="1" applyAlignment="1">
      <alignment/>
    </xf>
    <xf numFmtId="0" fontId="22" fillId="0" borderId="19" xfId="0" applyFont="1" applyFill="1" applyBorder="1" applyAlignment="1">
      <alignment wrapText="1"/>
    </xf>
    <xf numFmtId="0" fontId="6" fillId="0" borderId="0" xfId="0" applyNumberFormat="1" applyFont="1" applyFill="1" applyAlignment="1">
      <alignment horizontal="center"/>
    </xf>
    <xf numFmtId="0" fontId="0" fillId="0" borderId="0" xfId="0" applyNumberFormat="1" applyFont="1" applyFill="1" applyAlignment="1">
      <alignment/>
    </xf>
    <xf numFmtId="0" fontId="0" fillId="0" borderId="0" xfId="0" applyNumberFormat="1" applyFont="1" applyFill="1" applyBorder="1" applyAlignment="1">
      <alignment wrapText="1"/>
    </xf>
    <xf numFmtId="0" fontId="0" fillId="0" borderId="0" xfId="0" applyNumberFormat="1" applyFont="1" applyFill="1" applyBorder="1" applyAlignment="1">
      <alignment/>
    </xf>
    <xf numFmtId="0" fontId="0" fillId="0" borderId="0" xfId="0" applyNumberFormat="1" applyFont="1" applyFill="1" applyAlignment="1">
      <alignment wrapText="1"/>
    </xf>
    <xf numFmtId="49"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11" fillId="0" borderId="0" xfId="0" applyNumberFormat="1" applyFont="1" applyFill="1" applyAlignment="1">
      <alignment/>
    </xf>
    <xf numFmtId="10" fontId="16" fillId="0" borderId="20" xfId="132" applyNumberFormat="1" applyFont="1" applyFill="1" applyBorder="1" applyAlignment="1">
      <alignment horizontal="right" vertical="center"/>
      <protection/>
    </xf>
    <xf numFmtId="10" fontId="28" fillId="0" borderId="20" xfId="132" applyNumberFormat="1" applyFont="1" applyFill="1" applyBorder="1" applyAlignment="1">
      <alignment horizontal="right" vertical="center"/>
      <protection/>
    </xf>
    <xf numFmtId="0" fontId="0" fillId="0" borderId="0" xfId="0" applyNumberFormat="1" applyFont="1" applyFill="1" applyAlignment="1">
      <alignment/>
    </xf>
    <xf numFmtId="49" fontId="0" fillId="0" borderId="0" xfId="0" applyNumberFormat="1" applyFont="1" applyFill="1" applyAlignment="1">
      <alignment/>
    </xf>
    <xf numFmtId="49" fontId="6" fillId="0" borderId="0" xfId="0" applyNumberFormat="1" applyFont="1" applyFill="1" applyBorder="1" applyAlignment="1">
      <alignment/>
    </xf>
    <xf numFmtId="49" fontId="33" fillId="0" borderId="0" xfId="0" applyNumberFormat="1" applyFont="1" applyFill="1" applyBorder="1" applyAlignment="1">
      <alignment/>
    </xf>
    <xf numFmtId="49" fontId="33" fillId="0" borderId="0" xfId="0" applyNumberFormat="1" applyFont="1" applyFill="1" applyBorder="1" applyAlignment="1">
      <alignment/>
    </xf>
    <xf numFmtId="49" fontId="33" fillId="0" borderId="20" xfId="0" applyNumberFormat="1" applyFont="1" applyFill="1" applyBorder="1" applyAlignment="1" applyProtection="1">
      <alignment horizontal="center" vertical="center" wrapText="1"/>
      <protection/>
    </xf>
    <xf numFmtId="49" fontId="33" fillId="0" borderId="20" xfId="0" applyNumberFormat="1" applyFont="1" applyFill="1" applyBorder="1" applyAlignment="1">
      <alignment horizontal="center" vertical="center" wrapText="1"/>
    </xf>
    <xf numFmtId="49" fontId="35" fillId="0" borderId="2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center"/>
      <protection locked="0"/>
    </xf>
    <xf numFmtId="0" fontId="9" fillId="0" borderId="20" xfId="0" applyNumberFormat="1" applyFont="1" applyFill="1" applyBorder="1" applyAlignment="1" applyProtection="1">
      <alignment horizontal="left"/>
      <protection locked="0"/>
    </xf>
    <xf numFmtId="194" fontId="9" fillId="11" borderId="20" xfId="93" applyNumberFormat="1" applyFont="1" applyFill="1" applyBorder="1" applyAlignment="1" applyProtection="1">
      <alignment vertical="center"/>
      <protection locked="0"/>
    </xf>
    <xf numFmtId="194" fontId="9" fillId="0" borderId="20" xfId="93" applyNumberFormat="1" applyFont="1" applyFill="1" applyBorder="1" applyAlignment="1" applyProtection="1">
      <alignment vertical="center"/>
      <protection locked="0"/>
    </xf>
    <xf numFmtId="0" fontId="9" fillId="0" borderId="0" xfId="0" applyNumberFormat="1" applyFont="1" applyFill="1" applyBorder="1" applyAlignment="1" applyProtection="1">
      <alignment horizontal="center"/>
      <protection locked="0"/>
    </xf>
    <xf numFmtId="0" fontId="9" fillId="0" borderId="0" xfId="0" applyNumberFormat="1" applyFont="1" applyFill="1" applyBorder="1" applyAlignment="1" applyProtection="1">
      <alignment horizontal="left"/>
      <protection locked="0"/>
    </xf>
    <xf numFmtId="194" fontId="9" fillId="0" borderId="0" xfId="93" applyNumberFormat="1" applyFont="1" applyFill="1" applyBorder="1" applyAlignment="1" applyProtection="1">
      <alignment vertical="center"/>
      <protection locked="0"/>
    </xf>
    <xf numFmtId="0" fontId="9" fillId="0" borderId="20" xfId="0" applyNumberFormat="1" applyFont="1" applyFill="1" applyBorder="1" applyAlignment="1" applyProtection="1">
      <alignment horizontal="center" vertical="center"/>
      <protection locked="0"/>
    </xf>
    <xf numFmtId="0" fontId="9" fillId="0" borderId="20" xfId="0" applyNumberFormat="1" applyFont="1" applyFill="1" applyBorder="1" applyAlignment="1" applyProtection="1">
      <alignment horizontal="left" vertical="center"/>
      <protection locked="0"/>
    </xf>
    <xf numFmtId="194" fontId="9" fillId="11" borderId="20" xfId="93" applyNumberFormat="1" applyFont="1" applyFill="1" applyBorder="1" applyAlignment="1" applyProtection="1">
      <alignment horizontal="left" vertical="center"/>
      <protection locked="0"/>
    </xf>
    <xf numFmtId="194" fontId="9" fillId="0" borderId="20" xfId="93" applyNumberFormat="1" applyFont="1" applyFill="1" applyBorder="1" applyAlignment="1" applyProtection="1">
      <alignment horizontal="center" vertical="center" wrapText="1"/>
      <protection locked="0"/>
    </xf>
    <xf numFmtId="194" fontId="10" fillId="11" borderId="20" xfId="93" applyNumberFormat="1" applyFont="1" applyFill="1" applyBorder="1" applyAlignment="1" applyProtection="1">
      <alignment horizontal="center" vertical="center" wrapText="1"/>
      <protection locked="0"/>
    </xf>
    <xf numFmtId="194" fontId="10" fillId="0" borderId="20" xfId="93" applyNumberFormat="1" applyFont="1" applyFill="1" applyBorder="1" applyAlignment="1" applyProtection="1">
      <alignment horizontal="center" vertical="center" wrapText="1"/>
      <protection locked="0"/>
    </xf>
    <xf numFmtId="49" fontId="10" fillId="0" borderId="0" xfId="141" applyNumberFormat="1" applyFont="1" applyFill="1" applyBorder="1" applyAlignment="1">
      <alignment horizontal="center"/>
      <protection/>
    </xf>
    <xf numFmtId="49" fontId="10" fillId="0" borderId="0" xfId="141" applyNumberFormat="1" applyFont="1" applyFill="1" applyBorder="1" applyAlignment="1">
      <alignment horizontal="left"/>
      <protection/>
    </xf>
    <xf numFmtId="3" fontId="9" fillId="0" borderId="0" xfId="141" applyNumberFormat="1" applyFont="1" applyFill="1" applyBorder="1" applyAlignment="1">
      <alignment horizontal="center" vertical="center" wrapText="1"/>
      <protection/>
    </xf>
    <xf numFmtId="0" fontId="9" fillId="0" borderId="0" xfId="0" applyNumberFormat="1" applyFont="1" applyFill="1" applyBorder="1" applyAlignment="1" applyProtection="1">
      <alignment horizontal="left" vertical="center"/>
      <protection locked="0"/>
    </xf>
    <xf numFmtId="194" fontId="9" fillId="0" borderId="0" xfId="93" applyNumberFormat="1" applyFont="1" applyFill="1" applyBorder="1" applyAlignment="1" applyProtection="1">
      <alignment horizontal="center" vertical="center" wrapText="1"/>
      <protection locked="0"/>
    </xf>
    <xf numFmtId="194" fontId="10" fillId="0" borderId="0" xfId="93" applyNumberFormat="1" applyFont="1" applyFill="1" applyBorder="1" applyAlignment="1" applyProtection="1">
      <alignment horizontal="center" vertical="center" wrapText="1"/>
      <protection locked="0"/>
    </xf>
    <xf numFmtId="194" fontId="9" fillId="0" borderId="0" xfId="93" applyNumberFormat="1" applyFont="1" applyFill="1" applyBorder="1" applyAlignment="1" applyProtection="1">
      <alignment horizontal="left" vertical="center"/>
      <protection locked="0"/>
    </xf>
    <xf numFmtId="194" fontId="10" fillId="11" borderId="20" xfId="93" applyNumberFormat="1" applyFont="1" applyFill="1" applyBorder="1" applyAlignment="1" applyProtection="1">
      <alignment horizontal="center"/>
      <protection locked="0"/>
    </xf>
    <xf numFmtId="194" fontId="9" fillId="0" borderId="20" xfId="93" applyNumberFormat="1" applyFont="1" applyFill="1" applyBorder="1" applyAlignment="1" applyProtection="1">
      <alignment horizontal="center"/>
      <protection locked="0"/>
    </xf>
    <xf numFmtId="194" fontId="9" fillId="11" borderId="20" xfId="93" applyNumberFormat="1" applyFont="1" applyFill="1" applyBorder="1" applyAlignment="1" applyProtection="1">
      <alignment horizontal="center"/>
      <protection locked="0"/>
    </xf>
    <xf numFmtId="3" fontId="10" fillId="9" borderId="20" xfId="141" applyNumberFormat="1" applyFont="1" applyFill="1" applyBorder="1" applyAlignment="1">
      <alignment horizontal="center" vertical="center" wrapText="1"/>
      <protection/>
    </xf>
    <xf numFmtId="194" fontId="10" fillId="9" borderId="20" xfId="93" applyNumberFormat="1" applyFont="1" applyFill="1" applyBorder="1" applyAlignment="1">
      <alignment horizontal="center" vertical="center" wrapText="1"/>
    </xf>
    <xf numFmtId="0" fontId="7" fillId="0" borderId="20" xfId="143" applyNumberFormat="1" applyFont="1" applyFill="1" applyBorder="1" applyAlignment="1" applyProtection="1">
      <alignment horizontal="center" vertical="center"/>
      <protection locked="0"/>
    </xf>
    <xf numFmtId="0" fontId="9" fillId="0" borderId="20" xfId="143" applyNumberFormat="1" applyFont="1" applyFill="1" applyBorder="1" applyAlignment="1" applyProtection="1">
      <alignment horizontal="left" vertical="center"/>
      <protection locked="0"/>
    </xf>
    <xf numFmtId="194" fontId="30" fillId="11" borderId="20" xfId="93" applyNumberFormat="1" applyFont="1" applyFill="1" applyBorder="1" applyAlignment="1" applyProtection="1">
      <alignment horizontal="left" vertical="center"/>
      <protection locked="0"/>
    </xf>
    <xf numFmtId="194" fontId="12" fillId="0" borderId="20" xfId="93" applyNumberFormat="1" applyFont="1" applyFill="1" applyBorder="1" applyAlignment="1" applyProtection="1">
      <alignment horizontal="left" vertical="center"/>
      <protection locked="0"/>
    </xf>
    <xf numFmtId="194" fontId="12" fillId="0" borderId="20" xfId="93" applyNumberFormat="1" applyFont="1" applyFill="1" applyBorder="1" applyAlignment="1" applyProtection="1">
      <alignment vertical="center"/>
      <protection locked="0"/>
    </xf>
    <xf numFmtId="194" fontId="30" fillId="11" borderId="20" xfId="93" applyNumberFormat="1" applyFont="1" applyFill="1" applyBorder="1" applyAlignment="1" applyProtection="1">
      <alignment vertical="center"/>
      <protection locked="0"/>
    </xf>
    <xf numFmtId="0" fontId="7" fillId="0" borderId="0" xfId="143" applyNumberFormat="1" applyFont="1" applyFill="1" applyBorder="1" applyAlignment="1" applyProtection="1">
      <alignment horizontal="center" vertical="center"/>
      <protection locked="0"/>
    </xf>
    <xf numFmtId="0" fontId="9" fillId="0" borderId="0" xfId="143" applyNumberFormat="1" applyFont="1" applyFill="1" applyBorder="1" applyAlignment="1" applyProtection="1">
      <alignment horizontal="left" vertical="center"/>
      <protection locked="0"/>
    </xf>
    <xf numFmtId="0" fontId="9" fillId="0" borderId="20" xfId="143" applyNumberFormat="1" applyFont="1" applyFill="1" applyBorder="1" applyAlignment="1" applyProtection="1">
      <alignment horizontal="center" vertical="center"/>
      <protection locked="0"/>
    </xf>
    <xf numFmtId="0" fontId="9" fillId="0" borderId="0" xfId="143" applyNumberFormat="1" applyFont="1" applyFill="1" applyBorder="1" applyAlignment="1" applyProtection="1">
      <alignment horizontal="center" vertical="center"/>
      <protection locked="0"/>
    </xf>
    <xf numFmtId="194" fontId="10" fillId="0" borderId="20" xfId="93" applyNumberFormat="1" applyFont="1" applyFill="1" applyBorder="1" applyAlignment="1">
      <alignment horizontal="center" vertical="center"/>
    </xf>
    <xf numFmtId="194" fontId="10" fillId="4" borderId="20" xfId="93" applyNumberFormat="1" applyFont="1" applyFill="1" applyBorder="1" applyAlignment="1">
      <alignment horizontal="center" vertical="center"/>
    </xf>
    <xf numFmtId="194" fontId="9" fillId="0" borderId="20" xfId="93" applyNumberFormat="1" applyFont="1" applyFill="1" applyBorder="1" applyAlignment="1">
      <alignment horizontal="center" vertical="center"/>
    </xf>
    <xf numFmtId="194" fontId="9" fillId="7" borderId="20" xfId="93" applyNumberFormat="1" applyFont="1" applyFill="1" applyBorder="1" applyAlignment="1">
      <alignment horizontal="center" vertical="center"/>
    </xf>
    <xf numFmtId="194" fontId="10" fillId="7" borderId="20" xfId="93" applyNumberFormat="1" applyFont="1" applyFill="1" applyBorder="1" applyAlignment="1">
      <alignment horizontal="center" vertical="center"/>
    </xf>
    <xf numFmtId="49" fontId="113" fillId="0" borderId="0" xfId="144" applyNumberFormat="1" applyFont="1" applyFill="1">
      <alignment/>
      <protection/>
    </xf>
    <xf numFmtId="194" fontId="6" fillId="7" borderId="23" xfId="93" applyNumberFormat="1" applyFont="1" applyFill="1" applyBorder="1" applyAlignment="1">
      <alignment horizontal="center" vertical="center"/>
    </xf>
    <xf numFmtId="194" fontId="0" fillId="0" borderId="20" xfId="93" applyNumberFormat="1" applyFont="1" applyFill="1" applyBorder="1" applyAlignment="1">
      <alignment horizontal="center" vertical="center"/>
    </xf>
    <xf numFmtId="194" fontId="0" fillId="0" borderId="26" xfId="93" applyNumberFormat="1" applyFont="1" applyFill="1" applyBorder="1" applyAlignment="1">
      <alignment horizontal="center" vertical="center"/>
    </xf>
    <xf numFmtId="194" fontId="0" fillId="7" borderId="23" xfId="93" applyNumberFormat="1" applyFont="1" applyFill="1" applyBorder="1" applyAlignment="1">
      <alignment horizontal="center" vertical="center"/>
    </xf>
    <xf numFmtId="194" fontId="23" fillId="11" borderId="20" xfId="93" applyNumberFormat="1" applyFont="1" applyFill="1" applyBorder="1" applyAlignment="1" applyProtection="1">
      <alignment vertical="center"/>
      <protection locked="0"/>
    </xf>
    <xf numFmtId="194" fontId="23" fillId="0" borderId="20" xfId="93" applyNumberFormat="1" applyFont="1" applyFill="1" applyBorder="1" applyAlignment="1" applyProtection="1">
      <alignment horizontal="center" vertical="center"/>
      <protection locked="0"/>
    </xf>
    <xf numFmtId="49" fontId="22" fillId="0" borderId="0" xfId="144" applyNumberFormat="1" applyFont="1" applyFill="1" applyAlignment="1">
      <alignment horizontal="left" wrapText="1"/>
      <protection/>
    </xf>
    <xf numFmtId="49" fontId="9" fillId="0" borderId="0" xfId="144" applyNumberFormat="1" applyFont="1" applyFill="1" applyAlignment="1">
      <alignment horizontal="center"/>
      <protection/>
    </xf>
    <xf numFmtId="49" fontId="9" fillId="0" borderId="0" xfId="144" applyNumberFormat="1" applyFont="1" applyFill="1" applyBorder="1" applyAlignment="1">
      <alignment horizontal="center"/>
      <protection/>
    </xf>
    <xf numFmtId="49" fontId="9" fillId="0" borderId="0" xfId="144" applyNumberFormat="1" applyFont="1" applyFill="1" applyBorder="1">
      <alignment/>
      <protection/>
    </xf>
    <xf numFmtId="9" fontId="9" fillId="0" borderId="0" xfId="153" applyFont="1" applyFill="1" applyAlignment="1">
      <alignment/>
    </xf>
    <xf numFmtId="194" fontId="23" fillId="11" borderId="20" xfId="93" applyNumberFormat="1" applyFont="1" applyFill="1" applyBorder="1" applyAlignment="1" applyProtection="1">
      <alignment horizontal="center" vertical="center"/>
      <protection locked="0"/>
    </xf>
    <xf numFmtId="194" fontId="23" fillId="0" borderId="0" xfId="93" applyNumberFormat="1" applyFont="1" applyFill="1" applyBorder="1" applyAlignment="1" applyProtection="1">
      <alignment horizontal="center" vertical="center"/>
      <protection locked="0"/>
    </xf>
    <xf numFmtId="194" fontId="23" fillId="0" borderId="0" xfId="93" applyNumberFormat="1" applyFont="1" applyFill="1" applyBorder="1" applyAlignment="1" applyProtection="1">
      <alignment vertical="center"/>
      <protection locked="0"/>
    </xf>
    <xf numFmtId="194" fontId="10" fillId="9" borderId="20" xfId="93" applyNumberFormat="1" applyFont="1" applyFill="1" applyBorder="1" applyAlignment="1">
      <alignment horizontal="center" vertical="center"/>
    </xf>
    <xf numFmtId="49" fontId="0" fillId="0" borderId="0" xfId="144" applyNumberFormat="1" applyFont="1" applyFill="1" applyAlignment="1">
      <alignment horizontal="center"/>
      <protection/>
    </xf>
    <xf numFmtId="49" fontId="0" fillId="0" borderId="0" xfId="144" applyNumberFormat="1" applyFont="1" applyFill="1" applyAlignment="1">
      <alignment/>
      <protection/>
    </xf>
    <xf numFmtId="0" fontId="6" fillId="0" borderId="0" xfId="144" applyFont="1" applyFill="1" applyBorder="1" applyAlignment="1">
      <alignment horizontal="center"/>
      <protection/>
    </xf>
    <xf numFmtId="194" fontId="28" fillId="11" borderId="20" xfId="93" applyNumberFormat="1" applyFont="1" applyFill="1" applyBorder="1" applyAlignment="1" applyProtection="1">
      <alignment horizontal="left" vertical="center"/>
      <protection locked="0"/>
    </xf>
    <xf numFmtId="194" fontId="28" fillId="11" borderId="20" xfId="93" applyNumberFormat="1" applyFont="1" applyFill="1" applyBorder="1" applyAlignment="1" applyProtection="1">
      <alignment vertical="center"/>
      <protection locked="0"/>
    </xf>
    <xf numFmtId="194" fontId="28" fillId="0" borderId="20" xfId="93" applyNumberFormat="1" applyFont="1" applyFill="1" applyBorder="1" applyAlignment="1" applyProtection="1">
      <alignment vertical="center"/>
      <protection locked="0"/>
    </xf>
    <xf numFmtId="0" fontId="9" fillId="0" borderId="20" xfId="143" applyNumberFormat="1" applyFont="1" applyFill="1" applyBorder="1" applyAlignment="1" applyProtection="1">
      <alignment horizontal="center"/>
      <protection locked="0"/>
    </xf>
    <xf numFmtId="0" fontId="9" fillId="0" borderId="20" xfId="143" applyNumberFormat="1" applyFont="1" applyFill="1" applyBorder="1" applyAlignment="1" applyProtection="1">
      <alignment horizontal="left"/>
      <protection locked="0"/>
    </xf>
    <xf numFmtId="194" fontId="9" fillId="0" borderId="20" xfId="93" applyNumberFormat="1" applyFont="1" applyFill="1" applyBorder="1" applyAlignment="1" applyProtection="1">
      <alignment/>
      <protection locked="0"/>
    </xf>
    <xf numFmtId="194" fontId="10" fillId="0" borderId="20" xfId="93" applyNumberFormat="1" applyFont="1" applyFill="1" applyBorder="1" applyAlignment="1" applyProtection="1">
      <alignment/>
      <protection locked="0"/>
    </xf>
    <xf numFmtId="194" fontId="10" fillId="0" borderId="20" xfId="93" applyNumberFormat="1" applyFont="1" applyFill="1" applyBorder="1" applyAlignment="1" applyProtection="1">
      <alignment horizontal="center"/>
      <protection locked="0"/>
    </xf>
    <xf numFmtId="0" fontId="9" fillId="0" borderId="0" xfId="143" applyNumberFormat="1" applyFont="1" applyFill="1" applyProtection="1">
      <alignment/>
      <protection locked="0"/>
    </xf>
    <xf numFmtId="0" fontId="9" fillId="0" borderId="19" xfId="143" applyNumberFormat="1" applyFont="1" applyFill="1" applyBorder="1" applyAlignment="1" applyProtection="1">
      <alignment wrapText="1"/>
      <protection locked="0"/>
    </xf>
    <xf numFmtId="0" fontId="34" fillId="0" borderId="0" xfId="143" applyNumberFormat="1" applyFont="1" applyFill="1" applyProtection="1">
      <alignment/>
      <protection locked="0"/>
    </xf>
    <xf numFmtId="0" fontId="9" fillId="0" borderId="0" xfId="143" applyNumberFormat="1" applyFont="1" applyFill="1" applyBorder="1" applyAlignment="1" applyProtection="1">
      <alignment horizontal="center" wrapText="1"/>
      <protection locked="0"/>
    </xf>
    <xf numFmtId="0" fontId="9" fillId="0" borderId="0" xfId="143" applyNumberFormat="1" applyFont="1" applyFill="1" applyBorder="1" applyAlignment="1" applyProtection="1">
      <alignment wrapText="1"/>
      <protection locked="0"/>
    </xf>
    <xf numFmtId="0" fontId="9" fillId="0" borderId="0" xfId="143" applyNumberFormat="1" applyFont="1" applyFill="1" applyBorder="1" applyAlignment="1" applyProtection="1">
      <alignment horizontal="right"/>
      <protection locked="0"/>
    </xf>
    <xf numFmtId="0" fontId="34" fillId="0" borderId="0" xfId="144" applyFont="1" applyFill="1">
      <alignment/>
      <protection/>
    </xf>
    <xf numFmtId="0" fontId="80" fillId="0" borderId="20" xfId="144" applyFont="1" applyFill="1" applyBorder="1" applyAlignment="1">
      <alignment horizontal="center" vertical="center" wrapText="1"/>
      <protection/>
    </xf>
    <xf numFmtId="194" fontId="24" fillId="0" borderId="20" xfId="93" applyNumberFormat="1" applyFont="1" applyFill="1" applyBorder="1" applyAlignment="1">
      <alignment horizontal="center" vertical="center"/>
    </xf>
    <xf numFmtId="0" fontId="56" fillId="0" borderId="0" xfId="144" applyNumberFormat="1" applyFont="1" applyFill="1">
      <alignment/>
      <protection/>
    </xf>
    <xf numFmtId="0" fontId="114" fillId="0" borderId="0" xfId="144" applyNumberFormat="1" applyFont="1" applyFill="1">
      <alignment/>
      <protection/>
    </xf>
    <xf numFmtId="0" fontId="97" fillId="0" borderId="0" xfId="144" applyNumberFormat="1" applyFont="1" applyFill="1">
      <alignment/>
      <protection/>
    </xf>
    <xf numFmtId="49" fontId="115" fillId="0" borderId="0" xfId="141" applyNumberFormat="1" applyFont="1" applyFill="1" applyAlignment="1">
      <alignment horizontal="center"/>
      <protection/>
    </xf>
    <xf numFmtId="0" fontId="116" fillId="0" borderId="0" xfId="144" applyFont="1" applyFill="1">
      <alignment/>
      <protection/>
    </xf>
    <xf numFmtId="0" fontId="117" fillId="0" borderId="0" xfId="144" applyFont="1" applyFill="1">
      <alignment/>
      <protection/>
    </xf>
    <xf numFmtId="0" fontId="118" fillId="0" borderId="0" xfId="144" applyFont="1" applyFill="1">
      <alignment/>
      <protection/>
    </xf>
    <xf numFmtId="0" fontId="82" fillId="0" borderId="0" xfId="144" applyFont="1" applyFill="1">
      <alignment/>
      <protection/>
    </xf>
    <xf numFmtId="194" fontId="11" fillId="0" borderId="20" xfId="93" applyNumberFormat="1" applyFont="1" applyFill="1" applyBorder="1" applyAlignment="1">
      <alignment horizontal="center" vertical="center"/>
    </xf>
    <xf numFmtId="194" fontId="16" fillId="9" borderId="37" xfId="93" applyNumberFormat="1" applyFont="1" applyFill="1" applyBorder="1" applyAlignment="1">
      <alignment horizontal="center" vertical="center" wrapText="1"/>
    </xf>
    <xf numFmtId="194" fontId="11" fillId="9" borderId="20" xfId="93" applyNumberFormat="1" applyFont="1" applyFill="1" applyBorder="1" applyAlignment="1">
      <alignment horizontal="center" vertical="center"/>
    </xf>
    <xf numFmtId="194" fontId="0" fillId="11" borderId="20" xfId="93" applyNumberFormat="1" applyFont="1" applyFill="1" applyBorder="1" applyAlignment="1" applyProtection="1">
      <alignment vertical="center"/>
      <protection locked="0"/>
    </xf>
    <xf numFmtId="194" fontId="0" fillId="0" borderId="20" xfId="93" applyNumberFormat="1" applyFont="1" applyFill="1" applyBorder="1" applyAlignment="1" applyProtection="1">
      <alignment vertical="center"/>
      <protection locked="0"/>
    </xf>
    <xf numFmtId="0" fontId="7" fillId="0" borderId="0" xfId="0" applyNumberFormat="1" applyFont="1" applyFill="1" applyAlignment="1">
      <alignment/>
    </xf>
    <xf numFmtId="0" fontId="29"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vertical="center" wrapText="1"/>
      <protection/>
    </xf>
    <xf numFmtId="0" fontId="78" fillId="0" borderId="20" xfId="144" applyFont="1" applyFill="1" applyBorder="1" applyAlignment="1">
      <alignment wrapText="1"/>
      <protection/>
    </xf>
    <xf numFmtId="3" fontId="106" fillId="0" borderId="20" xfId="144" applyNumberFormat="1" applyFont="1" applyFill="1" applyBorder="1" applyAlignment="1">
      <alignment horizontal="center" wrapText="1"/>
      <protection/>
    </xf>
    <xf numFmtId="0" fontId="23" fillId="0" borderId="20" xfId="144" applyFont="1" applyFill="1" applyBorder="1" applyAlignment="1">
      <alignment horizontal="center"/>
      <protection/>
    </xf>
    <xf numFmtId="0" fontId="106" fillId="0" borderId="20" xfId="144" applyFont="1" applyFill="1" applyBorder="1" applyAlignment="1">
      <alignment horizontal="center" wrapText="1"/>
      <protection/>
    </xf>
    <xf numFmtId="194" fontId="16" fillId="9" borderId="20" xfId="93" applyNumberFormat="1" applyFont="1" applyFill="1" applyBorder="1" applyAlignment="1">
      <alignment horizontal="center" vertical="center" wrapText="1"/>
    </xf>
    <xf numFmtId="194" fontId="28" fillId="0" borderId="20" xfId="93" applyNumberFormat="1" applyFont="1" applyBorder="1" applyAlignment="1">
      <alignment/>
    </xf>
    <xf numFmtId="0" fontId="0" fillId="0" borderId="0" xfId="0" applyNumberFormat="1" applyFont="1" applyFill="1" applyAlignment="1">
      <alignment/>
    </xf>
    <xf numFmtId="0" fontId="0" fillId="0" borderId="0" xfId="144" applyFont="1" applyFill="1" applyBorder="1" applyAlignment="1">
      <alignment/>
      <protection/>
    </xf>
    <xf numFmtId="0" fontId="0" fillId="0" borderId="0" xfId="144" applyNumberFormat="1" applyFont="1" applyFill="1" applyBorder="1" applyAlignment="1">
      <alignment horizontal="left"/>
      <protection/>
    </xf>
    <xf numFmtId="0" fontId="11" fillId="0" borderId="0" xfId="144" applyNumberFormat="1" applyFont="1" applyFill="1" applyBorder="1" applyAlignment="1">
      <alignment horizontal="left"/>
      <protection/>
    </xf>
    <xf numFmtId="0" fontId="119" fillId="0" borderId="0" xfId="144" applyFont="1" applyFill="1">
      <alignment/>
      <protection/>
    </xf>
    <xf numFmtId="0" fontId="125" fillId="49" borderId="23" xfId="144" applyFont="1" applyFill="1" applyBorder="1" applyAlignment="1">
      <alignment horizontal="center" vertical="center"/>
      <protection/>
    </xf>
    <xf numFmtId="0" fontId="125" fillId="49" borderId="20" xfId="144" applyFont="1" applyFill="1" applyBorder="1" applyAlignment="1">
      <alignment horizontal="center" vertical="center"/>
      <protection/>
    </xf>
    <xf numFmtId="0" fontId="126" fillId="49" borderId="20" xfId="144" applyFont="1" applyFill="1" applyBorder="1" applyAlignment="1">
      <alignment horizontal="center" vertical="center"/>
      <protection/>
    </xf>
    <xf numFmtId="0" fontId="127" fillId="0" borderId="0" xfId="144" applyFont="1" applyFill="1" applyAlignment="1">
      <alignment vertical="center"/>
      <protection/>
    </xf>
    <xf numFmtId="194" fontId="21" fillId="7" borderId="23" xfId="93" applyNumberFormat="1" applyFont="1" applyFill="1" applyBorder="1" applyAlignment="1">
      <alignment horizontal="center" vertical="center"/>
    </xf>
    <xf numFmtId="194" fontId="36" fillId="0" borderId="20" xfId="93" applyNumberFormat="1" applyFont="1" applyFill="1" applyBorder="1" applyAlignment="1">
      <alignment horizontal="center" vertical="center"/>
    </xf>
    <xf numFmtId="194" fontId="188" fillId="0" borderId="0" xfId="141" applyNumberFormat="1" applyFont="1" applyFill="1" applyBorder="1" applyAlignment="1" applyProtection="1">
      <alignment horizontal="center"/>
      <protection locked="0"/>
    </xf>
    <xf numFmtId="49" fontId="34" fillId="0" borderId="0" xfId="144" applyNumberFormat="1" applyFont="1" applyFill="1" applyAlignment="1">
      <alignment horizontal="left"/>
      <protection/>
    </xf>
    <xf numFmtId="49" fontId="29" fillId="0" borderId="0" xfId="0" applyNumberFormat="1" applyFont="1" applyFill="1" applyBorder="1" applyAlignment="1">
      <alignment/>
    </xf>
    <xf numFmtId="49" fontId="35" fillId="0" borderId="0" xfId="0" applyNumberFormat="1" applyFont="1" applyFill="1" applyBorder="1" applyAlignment="1">
      <alignment/>
    </xf>
    <xf numFmtId="49" fontId="33" fillId="0" borderId="0" xfId="0" applyNumberFormat="1" applyFont="1" applyFill="1" applyBorder="1" applyAlignment="1">
      <alignment horizontal="center"/>
    </xf>
    <xf numFmtId="49" fontId="29" fillId="0" borderId="0" xfId="0" applyNumberFormat="1" applyFont="1" applyFill="1" applyBorder="1" applyAlignment="1">
      <alignment/>
    </xf>
    <xf numFmtId="0" fontId="28" fillId="0" borderId="0" xfId="0" applyNumberFormat="1" applyFont="1" applyFill="1" applyBorder="1" applyAlignment="1">
      <alignment/>
    </xf>
    <xf numFmtId="0" fontId="0" fillId="0" borderId="0" xfId="0" applyNumberFormat="1" applyFont="1" applyFill="1" applyBorder="1" applyAlignment="1">
      <alignment/>
    </xf>
    <xf numFmtId="0" fontId="183" fillId="0" borderId="0" xfId="138">
      <alignment/>
      <protection/>
    </xf>
    <xf numFmtId="194" fontId="0" fillId="0" borderId="20" xfId="96" applyNumberFormat="1" applyFont="1" applyFill="1" applyBorder="1" applyAlignment="1" applyProtection="1">
      <alignment horizontal="center" vertical="center"/>
      <protection/>
    </xf>
    <xf numFmtId="0" fontId="33" fillId="0" borderId="0" xfId="155" applyNumberFormat="1" applyFont="1" applyFill="1" applyBorder="1" applyAlignment="1" applyProtection="1">
      <alignment horizontal="center" vertical="center"/>
      <protection/>
    </xf>
    <xf numFmtId="194" fontId="11" fillId="0" borderId="20" xfId="96" applyNumberFormat="1" applyFont="1" applyFill="1" applyBorder="1" applyAlignment="1" applyProtection="1">
      <alignment horizontal="center" vertical="center"/>
      <protection/>
    </xf>
    <xf numFmtId="194" fontId="6" fillId="0" borderId="20" xfId="96" applyNumberFormat="1" applyFont="1" applyFill="1" applyBorder="1" applyAlignment="1" applyProtection="1">
      <alignment horizontal="center" vertical="center"/>
      <protection/>
    </xf>
    <xf numFmtId="194" fontId="6" fillId="0" borderId="20" xfId="96" applyNumberFormat="1" applyFont="1" applyFill="1" applyBorder="1" applyAlignment="1">
      <alignment horizontal="center"/>
    </xf>
    <xf numFmtId="10" fontId="6" fillId="0" borderId="20" xfId="155" applyNumberFormat="1" applyFont="1" applyFill="1" applyBorder="1" applyAlignment="1">
      <alignment/>
    </xf>
    <xf numFmtId="194" fontId="0" fillId="0" borderId="20" xfId="96" applyNumberFormat="1" applyFont="1" applyFill="1" applyBorder="1" applyAlignment="1">
      <alignment horizontal="center"/>
    </xf>
    <xf numFmtId="10" fontId="0" fillId="0" borderId="20" xfId="155" applyNumberFormat="1" applyFont="1" applyFill="1" applyBorder="1" applyAlignment="1">
      <alignment/>
    </xf>
    <xf numFmtId="10" fontId="11" fillId="0" borderId="20" xfId="155" applyNumberFormat="1" applyFont="1" applyFill="1" applyBorder="1" applyAlignment="1">
      <alignment/>
    </xf>
    <xf numFmtId="0" fontId="34" fillId="0" borderId="0" xfId="138" applyNumberFormat="1" applyFont="1" applyFill="1" applyBorder="1">
      <alignment/>
      <protection/>
    </xf>
    <xf numFmtId="0" fontId="36" fillId="0" borderId="0" xfId="138" applyNumberFormat="1" applyFont="1" applyFill="1">
      <alignment/>
      <protection/>
    </xf>
    <xf numFmtId="9" fontId="24" fillId="0" borderId="0" xfId="138" applyNumberFormat="1" applyFont="1" applyFill="1">
      <alignment/>
      <protection/>
    </xf>
    <xf numFmtId="194" fontId="0" fillId="0" borderId="0" xfId="138" applyNumberFormat="1" applyFont="1" applyFill="1">
      <alignment/>
      <protection/>
    </xf>
    <xf numFmtId="9" fontId="36" fillId="0" borderId="0" xfId="138" applyNumberFormat="1" applyFont="1" applyFill="1">
      <alignment/>
      <protection/>
    </xf>
    <xf numFmtId="9" fontId="24" fillId="0" borderId="0" xfId="138" applyNumberFormat="1" applyFont="1" applyFill="1" applyBorder="1" applyAlignment="1">
      <alignment vertical="center" wrapText="1"/>
      <protection/>
    </xf>
    <xf numFmtId="0" fontId="183" fillId="0" borderId="0" xfId="138">
      <alignment/>
      <protection/>
    </xf>
    <xf numFmtId="194" fontId="9" fillId="0" borderId="20" xfId="96" applyNumberFormat="1" applyFont="1" applyFill="1" applyBorder="1" applyAlignment="1" applyProtection="1">
      <alignment horizontal="center" vertical="center"/>
      <protection/>
    </xf>
    <xf numFmtId="194" fontId="9" fillId="0" borderId="20" xfId="96" applyNumberFormat="1" applyFont="1" applyFill="1" applyBorder="1" applyAlignment="1">
      <alignment wrapText="1"/>
    </xf>
    <xf numFmtId="194" fontId="16" fillId="0" borderId="20" xfId="96" applyNumberFormat="1" applyFont="1" applyFill="1" applyBorder="1" applyAlignment="1" applyProtection="1">
      <alignment horizontal="center" vertical="center"/>
      <protection/>
    </xf>
    <xf numFmtId="194" fontId="10" fillId="0" borderId="20" xfId="96" applyNumberFormat="1" applyFont="1" applyFill="1" applyBorder="1" applyAlignment="1" applyProtection="1">
      <alignment horizontal="center" vertical="center"/>
      <protection/>
    </xf>
    <xf numFmtId="194" fontId="9" fillId="0" borderId="20" xfId="96" applyNumberFormat="1" applyFont="1" applyFill="1" applyBorder="1" applyAlignment="1">
      <alignment/>
    </xf>
    <xf numFmtId="194" fontId="9" fillId="0" borderId="20" xfId="96" applyNumberFormat="1" applyFont="1" applyFill="1" applyBorder="1" applyAlignment="1">
      <alignment/>
    </xf>
    <xf numFmtId="9" fontId="119" fillId="0" borderId="0" xfId="138" applyNumberFormat="1" applyFont="1" applyFill="1">
      <alignment/>
      <protection/>
    </xf>
    <xf numFmtId="0" fontId="119" fillId="0" borderId="0" xfId="138" applyNumberFormat="1" applyFont="1" applyFill="1">
      <alignment/>
      <protection/>
    </xf>
    <xf numFmtId="194" fontId="28" fillId="0" borderId="20" xfId="96" applyNumberFormat="1" applyFont="1" applyFill="1" applyBorder="1" applyAlignment="1" applyProtection="1">
      <alignment horizontal="center" vertical="center"/>
      <protection/>
    </xf>
    <xf numFmtId="194" fontId="28" fillId="0" borderId="20" xfId="96" applyNumberFormat="1" applyFont="1" applyFill="1" applyBorder="1" applyAlignment="1">
      <alignment/>
    </xf>
    <xf numFmtId="194" fontId="30" fillId="0" borderId="20" xfId="96" applyNumberFormat="1" applyFont="1" applyFill="1" applyBorder="1" applyAlignment="1" applyProtection="1">
      <alignment horizontal="center" vertical="center"/>
      <protection/>
    </xf>
    <xf numFmtId="10" fontId="12" fillId="0" borderId="20" xfId="155" applyNumberFormat="1" applyFont="1" applyFill="1" applyBorder="1" applyAlignment="1" applyProtection="1">
      <alignment horizontal="center" vertical="center"/>
      <protection/>
    </xf>
    <xf numFmtId="194" fontId="30" fillId="0" borderId="20" xfId="96" applyNumberFormat="1" applyFont="1" applyFill="1" applyBorder="1" applyAlignment="1">
      <alignment horizontal="center"/>
    </xf>
    <xf numFmtId="194" fontId="12" fillId="0" borderId="20" xfId="96" applyNumberFormat="1" applyFont="1" applyFill="1" applyBorder="1" applyAlignment="1">
      <alignment horizontal="center"/>
    </xf>
    <xf numFmtId="194" fontId="30" fillId="0" borderId="20" xfId="96" applyNumberFormat="1" applyFont="1" applyFill="1" applyBorder="1" applyAlignment="1">
      <alignment/>
    </xf>
    <xf numFmtId="194" fontId="30" fillId="0" borderId="20" xfId="96" applyNumberFormat="1" applyFont="1" applyFill="1" applyBorder="1" applyAlignment="1">
      <alignment/>
    </xf>
    <xf numFmtId="49" fontId="78" fillId="0" borderId="20" xfId="144" applyNumberFormat="1" applyFont="1" applyFill="1" applyBorder="1" applyAlignment="1">
      <alignment horizontal="center" vertical="center" wrapText="1"/>
      <protection/>
    </xf>
    <xf numFmtId="49" fontId="78" fillId="0" borderId="25" xfId="144" applyNumberFormat="1" applyFont="1" applyFill="1" applyBorder="1" applyAlignment="1">
      <alignment horizontal="center" vertical="center" wrapText="1"/>
      <protection/>
    </xf>
    <xf numFmtId="49" fontId="129" fillId="0" borderId="0" xfId="144" applyNumberFormat="1" applyFont="1" applyFill="1">
      <alignment/>
      <protection/>
    </xf>
    <xf numFmtId="49" fontId="130" fillId="49" borderId="20" xfId="144" applyNumberFormat="1" applyFont="1" applyFill="1" applyBorder="1" applyAlignment="1">
      <alignment horizontal="center" vertical="center"/>
      <protection/>
    </xf>
    <xf numFmtId="49" fontId="189" fillId="0" borderId="20" xfId="0" applyNumberFormat="1" applyFont="1" applyFill="1" applyBorder="1" applyAlignment="1">
      <alignment horizontal="center"/>
    </xf>
    <xf numFmtId="1" fontId="190" fillId="0" borderId="20" xfId="0" applyNumberFormat="1" applyFont="1" applyFill="1" applyBorder="1" applyAlignment="1">
      <alignment horizontal="left"/>
    </xf>
    <xf numFmtId="3" fontId="191" fillId="0" borderId="20" xfId="139" applyNumberFormat="1" applyFont="1" applyFill="1" applyBorder="1" applyAlignment="1" applyProtection="1">
      <alignment horizontal="center" vertical="center"/>
      <protection/>
    </xf>
    <xf numFmtId="3" fontId="190" fillId="0" borderId="20" xfId="139" applyNumberFormat="1" applyFont="1" applyFill="1" applyBorder="1" applyAlignment="1" applyProtection="1">
      <alignment horizontal="center" vertical="center"/>
      <protection/>
    </xf>
    <xf numFmtId="3" fontId="192" fillId="0" borderId="20" xfId="139" applyNumberFormat="1" applyFont="1" applyFill="1" applyBorder="1" applyAlignment="1" applyProtection="1">
      <alignment horizontal="center" vertical="center"/>
      <protection/>
    </xf>
    <xf numFmtId="3" fontId="192" fillId="0" borderId="0" xfId="139"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vertical="center" wrapText="1"/>
      <protection/>
    </xf>
    <xf numFmtId="0" fontId="0" fillId="0" borderId="2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vertical="center" wrapText="1"/>
      <protection/>
    </xf>
    <xf numFmtId="0" fontId="11" fillId="0" borderId="2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center" vertical="center"/>
      <protection/>
    </xf>
    <xf numFmtId="0" fontId="76" fillId="0" borderId="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vertical="center" wrapText="1"/>
      <protection/>
    </xf>
    <xf numFmtId="0" fontId="9" fillId="0" borderId="20"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vertical="center" wrapText="1"/>
      <protection/>
    </xf>
    <xf numFmtId="0" fontId="16" fillId="0" borderId="20" xfId="0" applyNumberFormat="1" applyFont="1" applyFill="1" applyBorder="1" applyAlignment="1" applyProtection="1">
      <alignment horizontal="center" vertical="center"/>
      <protection/>
    </xf>
    <xf numFmtId="0" fontId="16" fillId="0" borderId="20" xfId="0" applyNumberFormat="1" applyFont="1" applyFill="1" applyBorder="1" applyAlignment="1" applyProtection="1">
      <alignment vertical="center" wrapText="1"/>
      <protection/>
    </xf>
    <xf numFmtId="0" fontId="9" fillId="0" borderId="20" xfId="0" applyNumberFormat="1" applyFont="1" applyFill="1" applyBorder="1" applyAlignment="1">
      <alignment wrapText="1"/>
    </xf>
    <xf numFmtId="0" fontId="12" fillId="0" borderId="0" xfId="0" applyNumberFormat="1" applyFont="1" applyFill="1" applyAlignment="1">
      <alignment/>
    </xf>
    <xf numFmtId="0" fontId="30" fillId="0" borderId="0" xfId="0" applyNumberFormat="1" applyFont="1" applyFill="1" applyBorder="1" applyAlignment="1">
      <alignment horizontal="center"/>
    </xf>
    <xf numFmtId="0" fontId="12" fillId="0" borderId="0" xfId="0" applyNumberFormat="1" applyFont="1" applyFill="1" applyBorder="1" applyAlignment="1">
      <alignment/>
    </xf>
    <xf numFmtId="3" fontId="193" fillId="0" borderId="20" xfId="139" applyNumberFormat="1" applyFont="1" applyFill="1" applyBorder="1" applyAlignment="1" applyProtection="1">
      <alignment horizontal="center" vertical="center"/>
      <protection/>
    </xf>
    <xf numFmtId="49" fontId="194" fillId="0" borderId="0" xfId="144" applyNumberFormat="1" applyFont="1" applyFill="1" applyBorder="1" applyAlignment="1">
      <alignment/>
      <protection/>
    </xf>
    <xf numFmtId="49" fontId="188" fillId="0" borderId="20" xfId="144" applyNumberFormat="1" applyFont="1" applyFill="1" applyBorder="1" applyAlignment="1">
      <alignment horizontal="center" vertical="center" wrapText="1" readingOrder="1"/>
      <protection/>
    </xf>
    <xf numFmtId="49" fontId="195" fillId="0" borderId="23" xfId="144" applyNumberFormat="1" applyFont="1" applyFill="1" applyBorder="1" applyAlignment="1">
      <alignment horizontal="center"/>
      <protection/>
    </xf>
    <xf numFmtId="194" fontId="196" fillId="0" borderId="20" xfId="93" applyNumberFormat="1" applyFont="1" applyFill="1" applyBorder="1" applyAlignment="1" applyProtection="1">
      <alignment horizontal="left" vertical="center"/>
      <protection locked="0"/>
    </xf>
    <xf numFmtId="0" fontId="197" fillId="0" borderId="0" xfId="144" applyNumberFormat="1" applyFont="1" applyFill="1">
      <alignment/>
      <protection/>
    </xf>
    <xf numFmtId="49" fontId="198" fillId="0" borderId="0" xfId="144" applyNumberFormat="1" applyFont="1" applyFill="1">
      <alignment/>
      <protection/>
    </xf>
    <xf numFmtId="49" fontId="199" fillId="0" borderId="0" xfId="144" applyNumberFormat="1" applyFont="1" applyFill="1" applyBorder="1" applyAlignment="1">
      <alignment wrapText="1"/>
      <protection/>
    </xf>
    <xf numFmtId="49" fontId="192" fillId="0" borderId="0" xfId="144" applyNumberFormat="1" applyFont="1" applyFill="1" applyAlignment="1">
      <alignment horizontal="left"/>
      <protection/>
    </xf>
    <xf numFmtId="49" fontId="192" fillId="0" borderId="0" xfId="144" applyNumberFormat="1" applyFont="1" applyFill="1">
      <alignment/>
      <protection/>
    </xf>
    <xf numFmtId="49" fontId="190" fillId="0" borderId="0" xfId="144" applyNumberFormat="1" applyFont="1" applyFill="1">
      <alignment/>
      <protection/>
    </xf>
    <xf numFmtId="9" fontId="198" fillId="0" borderId="0" xfId="154" applyFont="1" applyFill="1" applyAlignment="1">
      <alignment/>
    </xf>
    <xf numFmtId="194" fontId="131" fillId="0" borderId="0" xfId="93" applyNumberFormat="1" applyFont="1" applyFill="1" applyBorder="1" applyAlignment="1" applyProtection="1">
      <alignment horizontal="left" vertical="center"/>
      <protection locked="0"/>
    </xf>
    <xf numFmtId="2" fontId="5" fillId="0" borderId="0" xfId="0" applyNumberFormat="1" applyFont="1" applyFill="1" applyAlignment="1">
      <alignment/>
    </xf>
    <xf numFmtId="2" fontId="200" fillId="0" borderId="0" xfId="0" applyNumberFormat="1" applyFont="1" applyFill="1" applyAlignment="1">
      <alignment/>
    </xf>
    <xf numFmtId="0" fontId="28" fillId="0" borderId="20" xfId="143" applyNumberFormat="1" applyFont="1" applyFill="1" applyBorder="1" applyAlignment="1" applyProtection="1">
      <alignment horizontal="left" vertical="center"/>
      <protection locked="0"/>
    </xf>
    <xf numFmtId="0" fontId="12" fillId="0" borderId="20" xfId="143" applyNumberFormat="1" applyFont="1" applyFill="1" applyBorder="1" applyAlignment="1" applyProtection="1">
      <alignment horizontal="left" vertical="center"/>
      <protection locked="0"/>
    </xf>
    <xf numFmtId="49" fontId="198" fillId="0" borderId="0" xfId="144" applyNumberFormat="1" applyFont="1" applyFill="1" applyAlignment="1">
      <alignment vertical="center"/>
      <protection/>
    </xf>
    <xf numFmtId="49" fontId="201" fillId="0" borderId="0" xfId="141" applyNumberFormat="1" applyFont="1" applyFill="1">
      <alignment/>
      <protection/>
    </xf>
    <xf numFmtId="49" fontId="201" fillId="0" borderId="0" xfId="141" applyNumberFormat="1" applyFont="1" applyFill="1" applyAlignment="1">
      <alignment vertical="center"/>
      <protection/>
    </xf>
    <xf numFmtId="49" fontId="200" fillId="0" borderId="0" xfId="141" applyNumberFormat="1" applyFont="1" applyFill="1">
      <alignment/>
      <protection/>
    </xf>
    <xf numFmtId="49" fontId="202" fillId="0" borderId="0" xfId="141" applyNumberFormat="1" applyFont="1" applyFill="1" applyBorder="1">
      <alignment/>
      <protection/>
    </xf>
    <xf numFmtId="49" fontId="203" fillId="0" borderId="0" xfId="144" applyNumberFormat="1" applyFont="1" applyFill="1">
      <alignment/>
      <protection/>
    </xf>
    <xf numFmtId="49" fontId="204" fillId="0" borderId="0" xfId="144" applyNumberFormat="1" applyFont="1" applyFill="1">
      <alignment/>
      <protection/>
    </xf>
    <xf numFmtId="49" fontId="205" fillId="0" borderId="0" xfId="144" applyNumberFormat="1" applyFont="1" applyFill="1">
      <alignment/>
      <protection/>
    </xf>
    <xf numFmtId="49" fontId="206" fillId="0" borderId="0" xfId="144" applyNumberFormat="1" applyFont="1" applyFill="1">
      <alignment/>
      <protection/>
    </xf>
    <xf numFmtId="49" fontId="196" fillId="0" borderId="0" xfId="144" applyNumberFormat="1" applyFont="1" applyFill="1" applyAlignment="1">
      <alignment vertical="center"/>
      <protection/>
    </xf>
    <xf numFmtId="49" fontId="204" fillId="0" borderId="0" xfId="144" applyNumberFormat="1" applyFont="1" applyFill="1" applyAlignment="1">
      <alignment vertical="center"/>
      <protection/>
    </xf>
    <xf numFmtId="49" fontId="207" fillId="0" borderId="0" xfId="144" applyNumberFormat="1" applyFont="1" applyFill="1">
      <alignment/>
      <protection/>
    </xf>
    <xf numFmtId="194" fontId="16" fillId="0" borderId="20" xfId="93" applyNumberFormat="1" applyFont="1" applyFill="1" applyBorder="1" applyAlignment="1">
      <alignment horizontal="center" vertical="center"/>
    </xf>
    <xf numFmtId="2" fontId="201" fillId="0" borderId="0" xfId="0" applyNumberFormat="1" applyFont="1" applyFill="1" applyBorder="1" applyAlignment="1">
      <alignment/>
    </xf>
    <xf numFmtId="2" fontId="208" fillId="0" borderId="0" xfId="0" applyNumberFormat="1" applyFont="1" applyFill="1" applyAlignment="1">
      <alignment/>
    </xf>
    <xf numFmtId="2" fontId="192" fillId="0" borderId="0" xfId="0" applyNumberFormat="1" applyFont="1" applyFill="1" applyBorder="1" applyAlignment="1">
      <alignment horizontal="right"/>
    </xf>
    <xf numFmtId="49" fontId="12" fillId="0" borderId="0" xfId="144" applyNumberFormat="1" applyFont="1" applyFill="1">
      <alignment/>
      <protection/>
    </xf>
    <xf numFmtId="49" fontId="12" fillId="0" borderId="0" xfId="144" applyNumberFormat="1" applyFont="1" applyFill="1" applyAlignment="1">
      <alignment vertical="center"/>
      <protection/>
    </xf>
    <xf numFmtId="49" fontId="133" fillId="0" borderId="0" xfId="144" applyNumberFormat="1" applyFont="1" applyFill="1">
      <alignment/>
      <protection/>
    </xf>
    <xf numFmtId="0" fontId="209" fillId="0" borderId="0" xfId="0" applyNumberFormat="1" applyFont="1" applyFill="1" applyBorder="1" applyAlignment="1" applyProtection="1">
      <alignment horizontal="center" vertical="center"/>
      <protection/>
    </xf>
    <xf numFmtId="0" fontId="188" fillId="50" borderId="0" xfId="141" applyNumberFormat="1" applyFont="1" applyFill="1" applyBorder="1" applyAlignment="1" applyProtection="1">
      <alignment horizontal="center"/>
      <protection locked="0"/>
    </xf>
    <xf numFmtId="194" fontId="210" fillId="0" borderId="0" xfId="93" applyNumberFormat="1" applyFont="1" applyFill="1" applyBorder="1" applyAlignment="1" applyProtection="1">
      <alignment horizontal="left" vertical="center"/>
      <protection locked="0"/>
    </xf>
    <xf numFmtId="0" fontId="201" fillId="0" borderId="0" xfId="141" applyNumberFormat="1" applyFont="1" applyFill="1" applyAlignment="1">
      <alignment vertical="center"/>
      <protection/>
    </xf>
    <xf numFmtId="0" fontId="34" fillId="0" borderId="0" xfId="0" applyNumberFormat="1" applyFont="1" applyFill="1" applyBorder="1" applyAlignment="1" applyProtection="1">
      <alignment horizontal="left" vertical="center"/>
      <protection locked="0"/>
    </xf>
    <xf numFmtId="194" fontId="193" fillId="0" borderId="20" xfId="96" applyNumberFormat="1" applyFont="1" applyFill="1" applyBorder="1" applyAlignment="1" applyProtection="1">
      <alignment horizontal="center" vertical="center"/>
      <protection/>
    </xf>
    <xf numFmtId="194" fontId="211" fillId="0" borderId="20" xfId="96" applyNumberFormat="1" applyFont="1" applyFill="1" applyBorder="1" applyAlignment="1" applyProtection="1">
      <alignment horizontal="center" vertical="center"/>
      <protection/>
    </xf>
    <xf numFmtId="194" fontId="201" fillId="0" borderId="20" xfId="96" applyNumberFormat="1" applyFont="1" applyFill="1" applyBorder="1" applyAlignment="1" applyProtection="1">
      <alignment horizontal="center" vertical="center"/>
      <protection/>
    </xf>
    <xf numFmtId="1" fontId="106" fillId="0" borderId="25" xfId="0" applyNumberFormat="1" applyFont="1" applyFill="1" applyBorder="1" applyAlignment="1">
      <alignment horizontal="center" vertical="center"/>
    </xf>
    <xf numFmtId="2" fontId="106" fillId="0" borderId="0" xfId="0" applyNumberFormat="1" applyFont="1" applyFill="1" applyBorder="1" applyAlignment="1">
      <alignment horizontal="center"/>
    </xf>
    <xf numFmtId="2" fontId="134" fillId="0" borderId="0" xfId="0" applyNumberFormat="1" applyFont="1" applyFill="1" applyAlignment="1">
      <alignment horizontal="center"/>
    </xf>
    <xf numFmtId="0" fontId="6" fillId="0" borderId="0" xfId="0" applyNumberFormat="1" applyFont="1" applyFill="1" applyBorder="1" applyAlignment="1">
      <alignment horizontal="center" wrapText="1"/>
    </xf>
    <xf numFmtId="0" fontId="29" fillId="0" borderId="0" xfId="0" applyNumberFormat="1" applyFont="1" applyBorder="1" applyAlignment="1">
      <alignment horizontal="center" wrapText="1"/>
    </xf>
    <xf numFmtId="0" fontId="29" fillId="0" borderId="0" xfId="0" applyNumberFormat="1" applyFont="1" applyFill="1" applyBorder="1" applyAlignment="1">
      <alignment horizontal="center" wrapText="1"/>
    </xf>
    <xf numFmtId="0" fontId="0" fillId="0" borderId="20" xfId="0" applyBorder="1" applyAlignment="1">
      <alignment vertical="center"/>
    </xf>
    <xf numFmtId="194" fontId="188" fillId="0" borderId="20" xfId="96" applyNumberFormat="1" applyFont="1" applyFill="1" applyBorder="1" applyAlignment="1" applyProtection="1">
      <alignment horizontal="center" vertical="center"/>
      <protection/>
    </xf>
    <xf numFmtId="194" fontId="191" fillId="0" borderId="20" xfId="96" applyNumberFormat="1" applyFont="1" applyFill="1" applyBorder="1" applyAlignment="1" applyProtection="1">
      <alignment horizontal="center" vertical="center"/>
      <protection/>
    </xf>
    <xf numFmtId="194" fontId="190" fillId="0" borderId="20" xfId="96" applyNumberFormat="1" applyFont="1" applyFill="1" applyBorder="1" applyAlignment="1" applyProtection="1">
      <alignment horizontal="center" vertical="center"/>
      <protection/>
    </xf>
    <xf numFmtId="194" fontId="190" fillId="0" borderId="20" xfId="96" applyNumberFormat="1" applyFont="1" applyFill="1" applyBorder="1" applyAlignment="1">
      <alignment/>
    </xf>
    <xf numFmtId="194" fontId="190" fillId="0" borderId="20" xfId="96" applyNumberFormat="1" applyFont="1" applyFill="1" applyBorder="1" applyAlignment="1">
      <alignment wrapText="1"/>
    </xf>
    <xf numFmtId="194" fontId="190" fillId="0" borderId="20" xfId="96" applyNumberFormat="1" applyFont="1" applyFill="1" applyBorder="1" applyAlignment="1">
      <alignment/>
    </xf>
    <xf numFmtId="49" fontId="192" fillId="0" borderId="0" xfId="0" applyNumberFormat="1" applyFont="1" applyFill="1" applyAlignment="1">
      <alignment/>
    </xf>
    <xf numFmtId="49" fontId="192" fillId="0" borderId="0" xfId="0" applyNumberFormat="1" applyFont="1" applyFill="1" applyAlignment="1">
      <alignment/>
    </xf>
    <xf numFmtId="49" fontId="199" fillId="0" borderId="20" xfId="0" applyNumberFormat="1" applyFont="1" applyFill="1" applyBorder="1" applyAlignment="1" applyProtection="1">
      <alignment horizontal="center" vertical="center"/>
      <protection/>
    </xf>
    <xf numFmtId="49" fontId="209" fillId="0" borderId="0" xfId="0" applyNumberFormat="1" applyFont="1" applyFill="1" applyBorder="1" applyAlignment="1">
      <alignment/>
    </xf>
    <xf numFmtId="49" fontId="209" fillId="0" borderId="0" xfId="0" applyNumberFormat="1" applyFont="1" applyFill="1" applyBorder="1" applyAlignment="1">
      <alignment/>
    </xf>
    <xf numFmtId="49" fontId="212" fillId="0" borderId="20" xfId="0" applyNumberFormat="1" applyFont="1" applyFill="1" applyBorder="1" applyAlignment="1" applyProtection="1">
      <alignment horizontal="center" vertical="center"/>
      <protection/>
    </xf>
    <xf numFmtId="3" fontId="10" fillId="8" borderId="20" xfId="144" applyNumberFormat="1" applyFont="1" applyFill="1" applyBorder="1" applyAlignment="1">
      <alignment horizontal="center" vertical="center"/>
      <protection/>
    </xf>
    <xf numFmtId="3" fontId="6" fillId="8" borderId="23" xfId="144" applyNumberFormat="1" applyFont="1" applyFill="1" applyBorder="1" applyAlignment="1">
      <alignment horizontal="center" vertical="center"/>
      <protection/>
    </xf>
    <xf numFmtId="3" fontId="70" fillId="8" borderId="23" xfId="144" applyNumberFormat="1" applyFont="1" applyFill="1" applyBorder="1" applyAlignment="1">
      <alignment horizontal="center" vertical="center"/>
      <protection/>
    </xf>
    <xf numFmtId="0" fontId="31" fillId="8" borderId="0" xfId="144" applyFont="1" applyFill="1" applyAlignment="1">
      <alignment vertical="center"/>
      <protection/>
    </xf>
    <xf numFmtId="9" fontId="31" fillId="8" borderId="0" xfId="154" applyFont="1" applyFill="1" applyAlignment="1">
      <alignment vertical="center"/>
    </xf>
    <xf numFmtId="3" fontId="11" fillId="8" borderId="20" xfId="144" applyNumberFormat="1" applyFont="1" applyFill="1" applyBorder="1" applyAlignment="1">
      <alignment horizontal="center" vertical="center"/>
      <protection/>
    </xf>
    <xf numFmtId="0" fontId="0" fillId="8" borderId="0" xfId="144" applyFont="1" applyFill="1" applyAlignment="1">
      <alignment horizontal="center" vertical="center"/>
      <protection/>
    </xf>
    <xf numFmtId="2" fontId="0" fillId="0" borderId="0" xfId="0" applyNumberFormat="1" applyFont="1" applyFill="1" applyAlignment="1">
      <alignment horizontal="left"/>
    </xf>
    <xf numFmtId="2" fontId="0" fillId="0" borderId="0" xfId="0" applyNumberFormat="1" applyFont="1" applyFill="1" applyAlignment="1">
      <alignment/>
    </xf>
    <xf numFmtId="2" fontId="0" fillId="0" borderId="0" xfId="0" applyNumberFormat="1" applyFont="1" applyFill="1" applyBorder="1" applyAlignment="1">
      <alignment/>
    </xf>
    <xf numFmtId="2" fontId="0" fillId="0" borderId="0" xfId="0" applyNumberFormat="1" applyFont="1" applyFill="1" applyAlignment="1">
      <alignment/>
    </xf>
    <xf numFmtId="2" fontId="7" fillId="0" borderId="21" xfId="0" applyNumberFormat="1" applyFont="1" applyFill="1" applyBorder="1" applyAlignment="1">
      <alignment horizontal="center" vertical="center" wrapText="1"/>
    </xf>
    <xf numFmtId="2" fontId="0" fillId="0" borderId="0" xfId="0" applyNumberFormat="1" applyFont="1" applyFill="1" applyBorder="1" applyAlignment="1">
      <alignment horizontal="center"/>
    </xf>
    <xf numFmtId="2" fontId="7" fillId="0" borderId="20" xfId="0" applyNumberFormat="1" applyFont="1" applyFill="1" applyBorder="1" applyAlignment="1">
      <alignment horizontal="center" vertical="center" wrapText="1"/>
    </xf>
    <xf numFmtId="2" fontId="28" fillId="0" borderId="0" xfId="0" applyNumberFormat="1" applyFont="1" applyFill="1" applyBorder="1" applyAlignment="1">
      <alignment horizontal="center"/>
    </xf>
    <xf numFmtId="2" fontId="28" fillId="0" borderId="0" xfId="0" applyNumberFormat="1" applyFont="1" applyFill="1" applyAlignment="1">
      <alignment horizontal="center"/>
    </xf>
    <xf numFmtId="2" fontId="201" fillId="0" borderId="0" xfId="0" applyNumberFormat="1" applyFont="1" applyFill="1" applyAlignment="1">
      <alignment/>
    </xf>
    <xf numFmtId="10" fontId="0" fillId="0" borderId="20" xfId="132" applyNumberFormat="1" applyFont="1" applyFill="1" applyBorder="1" applyAlignment="1">
      <alignment horizontal="right" vertical="center"/>
      <protection/>
    </xf>
    <xf numFmtId="194" fontId="213" fillId="0" borderId="0" xfId="93" applyNumberFormat="1" applyFont="1" applyFill="1" applyBorder="1" applyAlignment="1" applyProtection="1">
      <alignment vertical="center"/>
      <protection locked="0"/>
    </xf>
    <xf numFmtId="3" fontId="0" fillId="8" borderId="0" xfId="144" applyNumberFormat="1" applyFont="1" applyFill="1" applyAlignment="1">
      <alignment horizontal="center" vertical="center"/>
      <protection/>
    </xf>
    <xf numFmtId="0" fontId="6" fillId="0" borderId="0" xfId="144" applyFont="1" applyFill="1" applyAlignment="1">
      <alignment horizontal="left"/>
      <protection/>
    </xf>
    <xf numFmtId="0" fontId="0" fillId="0" borderId="0" xfId="0" applyAlignment="1">
      <alignment horizontal="center" vertical="center"/>
    </xf>
    <xf numFmtId="0" fontId="0" fillId="0" borderId="0" xfId="0" applyAlignment="1">
      <alignment vertical="center"/>
    </xf>
    <xf numFmtId="0" fontId="214" fillId="0" borderId="0" xfId="0" applyFont="1" applyAlignment="1">
      <alignment vertical="center"/>
    </xf>
    <xf numFmtId="0" fontId="214" fillId="0" borderId="0" xfId="0" applyFont="1" applyAlignment="1">
      <alignment horizontal="center" vertical="center"/>
    </xf>
    <xf numFmtId="0" fontId="215" fillId="0" borderId="20" xfId="0" applyFont="1" applyBorder="1" applyAlignment="1">
      <alignment horizontal="center" vertical="center"/>
    </xf>
    <xf numFmtId="0" fontId="215" fillId="0" borderId="0" xfId="0" applyFont="1" applyAlignment="1">
      <alignment horizontal="center" vertical="center"/>
    </xf>
    <xf numFmtId="0" fontId="216" fillId="51" borderId="20" xfId="0" applyFont="1" applyFill="1" applyBorder="1" applyAlignment="1">
      <alignment horizontal="center" vertical="center"/>
    </xf>
    <xf numFmtId="212" fontId="214" fillId="50" borderId="20" xfId="93" applyNumberFormat="1" applyFont="1" applyFill="1" applyBorder="1" applyAlignment="1">
      <alignment horizontal="center" vertical="center"/>
    </xf>
    <xf numFmtId="0" fontId="214" fillId="52" borderId="20" xfId="0" applyFont="1" applyFill="1" applyBorder="1" applyAlignment="1">
      <alignment horizontal="center" vertical="center"/>
    </xf>
    <xf numFmtId="0" fontId="214" fillId="52" borderId="20" xfId="0" applyFont="1" applyFill="1" applyBorder="1" applyAlignment="1">
      <alignment vertical="center"/>
    </xf>
    <xf numFmtId="212" fontId="214" fillId="52" borderId="20" xfId="93" applyNumberFormat="1" applyFont="1" applyFill="1" applyBorder="1" applyAlignment="1">
      <alignment vertical="center"/>
    </xf>
    <xf numFmtId="0" fontId="0" fillId="0" borderId="20" xfId="0" applyBorder="1" applyAlignment="1">
      <alignment horizontal="center" vertical="center"/>
    </xf>
    <xf numFmtId="212" fontId="183" fillId="0" borderId="20" xfId="93" applyNumberFormat="1" applyFont="1" applyBorder="1" applyAlignment="1">
      <alignment vertical="center"/>
    </xf>
    <xf numFmtId="212" fontId="183" fillId="6" borderId="20" xfId="93" applyNumberFormat="1" applyFont="1" applyFill="1" applyBorder="1" applyAlignment="1">
      <alignment vertical="center"/>
    </xf>
    <xf numFmtId="0" fontId="214" fillId="52" borderId="20" xfId="0" applyFont="1" applyFill="1" applyBorder="1" applyAlignment="1">
      <alignment vertical="center" wrapText="1"/>
    </xf>
    <xf numFmtId="0" fontId="214" fillId="52" borderId="0" xfId="0" applyFont="1" applyFill="1" applyAlignment="1">
      <alignment vertical="center"/>
    </xf>
    <xf numFmtId="0" fontId="0" fillId="0" borderId="0" xfId="0" applyAlignment="1">
      <alignment horizontal="left" vertical="center"/>
    </xf>
    <xf numFmtId="0" fontId="35" fillId="0" borderId="0" xfId="141" applyNumberFormat="1" applyFont="1" applyFill="1" applyBorder="1" applyAlignment="1">
      <alignment wrapText="1"/>
      <protection/>
    </xf>
    <xf numFmtId="0" fontId="122" fillId="0" borderId="20" xfId="0" applyFont="1" applyFill="1" applyBorder="1" applyAlignment="1">
      <alignment vertical="center"/>
    </xf>
    <xf numFmtId="0" fontId="0" fillId="0" borderId="20" xfId="0" applyFill="1" applyBorder="1" applyAlignment="1">
      <alignment vertical="center"/>
    </xf>
    <xf numFmtId="0" fontId="70" fillId="0" borderId="20" xfId="0" applyFont="1" applyFill="1" applyBorder="1" applyAlignment="1">
      <alignment vertical="center"/>
    </xf>
    <xf numFmtId="0" fontId="24" fillId="0" borderId="20" xfId="0" applyFont="1" applyFill="1" applyBorder="1" applyAlignment="1">
      <alignment vertical="center" wrapText="1"/>
    </xf>
    <xf numFmtId="0" fontId="22" fillId="0" borderId="39" xfId="0" applyFont="1" applyFill="1" applyBorder="1" applyAlignment="1">
      <alignment vertical="center"/>
    </xf>
    <xf numFmtId="0" fontId="0" fillId="53" borderId="20" xfId="0" applyFill="1" applyBorder="1" applyAlignment="1">
      <alignment vertical="center"/>
    </xf>
    <xf numFmtId="0" fontId="0" fillId="53" borderId="39" xfId="0" applyFill="1" applyBorder="1" applyAlignment="1">
      <alignment vertical="center"/>
    </xf>
    <xf numFmtId="0" fontId="70" fillId="0" borderId="20" xfId="0" applyFont="1" applyFill="1" applyBorder="1" applyAlignment="1">
      <alignment vertical="center"/>
    </xf>
    <xf numFmtId="194" fontId="6" fillId="9" borderId="20" xfId="93" applyNumberFormat="1" applyFont="1" applyFill="1" applyBorder="1" applyAlignment="1">
      <alignment vertical="center"/>
    </xf>
    <xf numFmtId="194" fontId="7" fillId="0" borderId="0" xfId="0" applyNumberFormat="1" applyFont="1" applyFill="1" applyAlignment="1">
      <alignment/>
    </xf>
    <xf numFmtId="0" fontId="11" fillId="0" borderId="21" xfId="0" applyNumberFormat="1" applyFont="1" applyFill="1" applyBorder="1" applyAlignment="1">
      <alignment horizontal="center" vertical="center" wrapText="1"/>
    </xf>
    <xf numFmtId="0" fontId="12" fillId="0" borderId="0" xfId="0" applyFont="1" applyFill="1" applyBorder="1" applyAlignment="1">
      <alignment/>
    </xf>
    <xf numFmtId="0" fontId="12" fillId="0" borderId="0" xfId="0" applyFont="1" applyFill="1" applyAlignment="1">
      <alignment/>
    </xf>
    <xf numFmtId="0" fontId="9" fillId="0" borderId="0" xfId="0" applyFont="1" applyFill="1" applyAlignment="1">
      <alignment/>
    </xf>
    <xf numFmtId="2" fontId="190" fillId="0" borderId="0" xfId="0" applyNumberFormat="1" applyFont="1" applyFill="1" applyBorder="1" applyAlignment="1">
      <alignment/>
    </xf>
    <xf numFmtId="0" fontId="190" fillId="0" borderId="0" xfId="0" applyFont="1" applyFill="1" applyAlignment="1">
      <alignment/>
    </xf>
    <xf numFmtId="2" fontId="9" fillId="0" borderId="0" xfId="0" applyNumberFormat="1" applyFont="1" applyFill="1" applyBorder="1" applyAlignment="1">
      <alignment/>
    </xf>
    <xf numFmtId="3" fontId="12" fillId="0" borderId="0" xfId="0" applyNumberFormat="1" applyFont="1" applyFill="1" applyAlignment="1">
      <alignment/>
    </xf>
    <xf numFmtId="3" fontId="0" fillId="0" borderId="0" xfId="0" applyNumberFormat="1" applyFont="1" applyFill="1" applyAlignment="1">
      <alignment/>
    </xf>
    <xf numFmtId="9" fontId="21" fillId="50" borderId="0" xfId="138" applyNumberFormat="1" applyFont="1" applyFill="1">
      <alignment/>
      <protection/>
    </xf>
    <xf numFmtId="0" fontId="11" fillId="50" borderId="0" xfId="138" applyNumberFormat="1" applyFont="1" applyFill="1">
      <alignment/>
      <protection/>
    </xf>
    <xf numFmtId="0" fontId="11" fillId="50" borderId="0" xfId="0" applyNumberFormat="1" applyFont="1" applyFill="1" applyAlignment="1">
      <alignment/>
    </xf>
    <xf numFmtId="9" fontId="119" fillId="50" borderId="0" xfId="138" applyNumberFormat="1" applyFont="1" applyFill="1">
      <alignment/>
      <protection/>
    </xf>
    <xf numFmtId="0" fontId="28" fillId="50" borderId="0" xfId="138" applyNumberFormat="1" applyFont="1" applyFill="1">
      <alignment/>
      <protection/>
    </xf>
    <xf numFmtId="0" fontId="28" fillId="50" borderId="0" xfId="0" applyNumberFormat="1" applyFont="1" applyFill="1" applyBorder="1" applyAlignment="1">
      <alignment/>
    </xf>
    <xf numFmtId="194" fontId="201" fillId="0" borderId="20" xfId="93" applyNumberFormat="1" applyFont="1" applyFill="1" applyBorder="1" applyAlignment="1" applyProtection="1">
      <alignment vertical="center"/>
      <protection locked="0"/>
    </xf>
    <xf numFmtId="194" fontId="190" fillId="0" borderId="20" xfId="93" applyNumberFormat="1" applyFont="1" applyFill="1" applyBorder="1" applyAlignment="1" applyProtection="1">
      <alignment vertical="center"/>
      <protection locked="0"/>
    </xf>
    <xf numFmtId="194" fontId="1" fillId="0" borderId="0" xfId="93" applyNumberFormat="1" applyFont="1" applyFill="1" applyAlignment="1">
      <alignment/>
    </xf>
    <xf numFmtId="194" fontId="193" fillId="9" borderId="20" xfId="93" applyNumberFormat="1" applyFont="1" applyFill="1" applyBorder="1" applyAlignment="1">
      <alignment horizontal="center" vertical="center"/>
    </xf>
    <xf numFmtId="194" fontId="190" fillId="0" borderId="20" xfId="93" applyNumberFormat="1" applyFont="1" applyFill="1" applyBorder="1" applyAlignment="1" applyProtection="1">
      <alignment horizontal="center"/>
      <protection locked="0"/>
    </xf>
    <xf numFmtId="49" fontId="19" fillId="0" borderId="19" xfId="0" applyNumberFormat="1" applyFont="1" applyFill="1" applyBorder="1" applyAlignment="1">
      <alignment horizontal="center"/>
    </xf>
    <xf numFmtId="49" fontId="18" fillId="0" borderId="0" xfId="0" applyNumberFormat="1" applyFont="1" applyFill="1" applyBorder="1" applyAlignment="1">
      <alignment horizontal="center"/>
    </xf>
    <xf numFmtId="49" fontId="22" fillId="0" borderId="0" xfId="0" applyNumberFormat="1" applyFont="1" applyFill="1" applyAlignment="1">
      <alignment horizontal="center"/>
    </xf>
    <xf numFmtId="0" fontId="11" fillId="0" borderId="35" xfId="0" applyNumberFormat="1" applyFont="1" applyFill="1" applyBorder="1" applyAlignment="1">
      <alignment horizontal="center" vertical="center" wrapText="1"/>
    </xf>
    <xf numFmtId="0" fontId="11" fillId="0" borderId="36"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40"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distributed" wrapText="1"/>
    </xf>
    <xf numFmtId="0" fontId="7" fillId="0" borderId="25" xfId="0" applyFont="1" applyFill="1" applyBorder="1" applyAlignment="1">
      <alignment horizontal="center" vertical="distributed"/>
    </xf>
    <xf numFmtId="49" fontId="11" fillId="0" borderId="41"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0" fontId="7" fillId="0" borderId="39" xfId="0" applyFont="1" applyFill="1" applyBorder="1" applyAlignment="1">
      <alignment/>
    </xf>
    <xf numFmtId="49" fontId="11" fillId="0" borderId="26" xfId="0" applyNumberFormat="1" applyFont="1" applyFill="1" applyBorder="1" applyAlignment="1">
      <alignment horizontal="center" vertical="center" wrapText="1"/>
    </xf>
    <xf numFmtId="49" fontId="17" fillId="0" borderId="0" xfId="0" applyNumberFormat="1" applyFont="1" applyFill="1" applyAlignment="1">
      <alignment horizontal="left" wrapText="1"/>
    </xf>
    <xf numFmtId="49" fontId="10" fillId="0" borderId="26"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xf>
    <xf numFmtId="49" fontId="11" fillId="0" borderId="25" xfId="0" applyNumberFormat="1" applyFont="1" applyFill="1" applyBorder="1" applyAlignment="1">
      <alignment horizontal="center"/>
    </xf>
    <xf numFmtId="49" fontId="19" fillId="0" borderId="0" xfId="0" applyNumberFormat="1" applyFont="1" applyFill="1" applyBorder="1" applyAlignment="1">
      <alignment horizontal="center" wrapText="1"/>
    </xf>
    <xf numFmtId="49" fontId="17" fillId="0" borderId="0" xfId="0" applyNumberFormat="1" applyFont="1" applyFill="1" applyAlignment="1">
      <alignment/>
    </xf>
    <xf numFmtId="49" fontId="0" fillId="0" borderId="0" xfId="0" applyNumberFormat="1" applyFont="1" applyFill="1" applyBorder="1" applyAlignment="1">
      <alignment horizontal="center" wrapText="1"/>
    </xf>
    <xf numFmtId="49" fontId="6"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9" fillId="0" borderId="0" xfId="140" applyNumberFormat="1" applyFont="1" applyBorder="1" applyAlignment="1">
      <alignment horizontal="center" wrapText="1"/>
      <protection/>
    </xf>
    <xf numFmtId="49" fontId="69" fillId="0" borderId="0" xfId="140" applyNumberFormat="1" applyFont="1" applyBorder="1" applyAlignment="1">
      <alignment horizontal="center" wrapText="1"/>
      <protection/>
    </xf>
    <xf numFmtId="49" fontId="44" fillId="0" borderId="0" xfId="140" applyNumberFormat="1" applyFont="1" applyBorder="1" applyAlignment="1">
      <alignment horizontal="center" wrapText="1"/>
      <protection/>
    </xf>
    <xf numFmtId="49" fontId="11" fillId="0" borderId="26" xfId="140" applyNumberFormat="1" applyFont="1" applyBorder="1" applyAlignment="1">
      <alignment horizontal="center" vertical="center" wrapText="1"/>
      <protection/>
    </xf>
    <xf numFmtId="49" fontId="11" fillId="0" borderId="41" xfId="140" applyNumberFormat="1" applyFont="1" applyBorder="1" applyAlignment="1">
      <alignment horizontal="center" vertical="center" wrapText="1"/>
      <protection/>
    </xf>
    <xf numFmtId="49" fontId="11" fillId="0" borderId="25" xfId="140" applyNumberFormat="1" applyFont="1" applyBorder="1" applyAlignment="1">
      <alignment horizontal="center" vertical="center" wrapText="1"/>
      <protection/>
    </xf>
    <xf numFmtId="49" fontId="11" fillId="0" borderId="26" xfId="140" applyNumberFormat="1" applyFont="1" applyFill="1" applyBorder="1" applyAlignment="1">
      <alignment horizontal="center" vertical="center" wrapText="1"/>
      <protection/>
    </xf>
    <xf numFmtId="49" fontId="32" fillId="0" borderId="25" xfId="140" applyNumberFormat="1" applyFont="1" applyFill="1" applyBorder="1" applyAlignment="1">
      <alignment horizontal="center" vertical="center" wrapText="1"/>
      <protection/>
    </xf>
    <xf numFmtId="49" fontId="0" fillId="3" borderId="35" xfId="140" applyNumberFormat="1" applyFont="1" applyFill="1" applyBorder="1" applyAlignment="1">
      <alignment horizontal="center"/>
      <protection/>
    </xf>
    <xf numFmtId="49" fontId="0" fillId="3" borderId="19" xfId="140" applyNumberFormat="1" applyFont="1" applyFill="1" applyBorder="1" applyAlignment="1">
      <alignment horizontal="center"/>
      <protection/>
    </xf>
    <xf numFmtId="49" fontId="0" fillId="3" borderId="36" xfId="140" applyNumberFormat="1" applyFont="1" applyFill="1" applyBorder="1" applyAlignment="1">
      <alignment horizontal="center"/>
      <protection/>
    </xf>
    <xf numFmtId="3" fontId="38" fillId="47" borderId="39" xfId="140" applyNumberFormat="1" applyFont="1" applyFill="1" applyBorder="1" applyAlignment="1" applyProtection="1">
      <alignment horizontal="center" vertical="center" wrapText="1"/>
      <protection/>
    </xf>
    <xf numFmtId="3" fontId="38" fillId="47" borderId="23" xfId="140" applyNumberFormat="1" applyFont="1" applyFill="1" applyBorder="1" applyAlignment="1" applyProtection="1">
      <alignment horizontal="center" vertical="center" wrapText="1"/>
      <protection/>
    </xf>
    <xf numFmtId="49" fontId="11" fillId="0" borderId="20" xfId="140" applyNumberFormat="1" applyFont="1" applyFill="1" applyBorder="1" applyAlignment="1" applyProtection="1">
      <alignment horizontal="center" vertical="center" wrapText="1"/>
      <protection/>
    </xf>
    <xf numFmtId="3" fontId="11" fillId="47" borderId="21" xfId="140" applyNumberFormat="1" applyFont="1" applyFill="1" applyBorder="1" applyAlignment="1" applyProtection="1">
      <alignment horizontal="center" vertical="center" wrapText="1"/>
      <protection/>
    </xf>
    <xf numFmtId="3" fontId="11" fillId="47" borderId="23" xfId="140" applyNumberFormat="1" applyFont="1" applyFill="1" applyBorder="1" applyAlignment="1" applyProtection="1">
      <alignment horizontal="center" vertical="center" wrapText="1"/>
      <protection/>
    </xf>
    <xf numFmtId="49" fontId="0" fillId="0" borderId="0" xfId="140" applyNumberFormat="1" applyFont="1" applyAlignment="1">
      <alignment horizontal="left"/>
      <protection/>
    </xf>
    <xf numFmtId="49" fontId="37" fillId="0" borderId="0" xfId="140" applyNumberFormat="1" applyFont="1" applyAlignment="1">
      <alignment horizontal="center"/>
      <protection/>
    </xf>
    <xf numFmtId="49" fontId="33" fillId="0" borderId="0" xfId="140" applyNumberFormat="1" applyFont="1" applyAlignment="1">
      <alignment horizontal="center" wrapText="1"/>
      <protection/>
    </xf>
    <xf numFmtId="49" fontId="29" fillId="0" borderId="0" xfId="140" applyNumberFormat="1" applyFont="1" applyAlignment="1">
      <alignment horizontal="center"/>
      <protection/>
    </xf>
    <xf numFmtId="0" fontId="20" fillId="0" borderId="20" xfId="140" applyNumberFormat="1" applyFont="1" applyBorder="1" applyAlignment="1">
      <alignment horizontal="center" vertical="center" wrapText="1"/>
      <protection/>
    </xf>
    <xf numFmtId="49" fontId="35" fillId="0" borderId="0" xfId="140" applyNumberFormat="1" applyFont="1" applyBorder="1" applyAlignment="1">
      <alignment horizontal="center" wrapText="1"/>
      <protection/>
    </xf>
    <xf numFmtId="0" fontId="59" fillId="3" borderId="26" xfId="140" applyNumberFormat="1" applyFont="1" applyFill="1" applyBorder="1" applyAlignment="1">
      <alignment horizontal="center" vertical="center" wrapText="1"/>
      <protection/>
    </xf>
    <xf numFmtId="0" fontId="59" fillId="3" borderId="25" xfId="140" applyNumberFormat="1" applyFont="1" applyFill="1" applyBorder="1" applyAlignment="1">
      <alignment horizontal="center" vertical="center" wrapText="1"/>
      <protection/>
    </xf>
    <xf numFmtId="49" fontId="6" fillId="0" borderId="0" xfId="140" applyNumberFormat="1" applyFont="1" applyBorder="1" applyAlignment="1">
      <alignment horizontal="left" wrapText="1"/>
      <protection/>
    </xf>
    <xf numFmtId="49" fontId="0" fillId="0" borderId="0" xfId="140" applyNumberFormat="1" applyFont="1" applyBorder="1" applyAlignment="1">
      <alignment horizontal="left" wrapText="1"/>
      <protection/>
    </xf>
    <xf numFmtId="49" fontId="22" fillId="0" borderId="22" xfId="140" applyNumberFormat="1" applyFont="1" applyFill="1" applyBorder="1" applyAlignment="1">
      <alignment horizontal="center" vertical="center"/>
      <protection/>
    </xf>
    <xf numFmtId="49" fontId="11" fillId="0" borderId="20" xfId="140" applyNumberFormat="1" applyFont="1" applyFill="1" applyBorder="1" applyAlignment="1">
      <alignment horizontal="center" vertical="center" wrapText="1"/>
      <protection/>
    </xf>
    <xf numFmtId="49" fontId="22" fillId="0" borderId="0" xfId="140" applyNumberFormat="1" applyFont="1" applyAlignment="1">
      <alignment horizontal="left"/>
      <protection/>
    </xf>
    <xf numFmtId="49" fontId="18" fillId="47" borderId="0" xfId="140" applyNumberFormat="1" applyFont="1" applyFill="1" applyAlignment="1">
      <alignment horizontal="center" vertical="center" wrapText="1"/>
      <protection/>
    </xf>
    <xf numFmtId="49" fontId="6" fillId="0" borderId="0" xfId="140" applyNumberFormat="1" applyFont="1" applyAlignment="1">
      <alignment horizontal="left"/>
      <protection/>
    </xf>
    <xf numFmtId="0" fontId="29" fillId="0" borderId="0" xfId="140" applyFont="1" applyAlignment="1">
      <alignment horizontal="center"/>
      <protection/>
    </xf>
    <xf numFmtId="49" fontId="29" fillId="47" borderId="0" xfId="140" applyNumberFormat="1" applyFont="1" applyFill="1" applyAlignment="1">
      <alignment horizontal="center"/>
      <protection/>
    </xf>
    <xf numFmtId="49" fontId="11" fillId="0" borderId="25" xfId="140" applyNumberFormat="1" applyFont="1" applyFill="1" applyBorder="1" applyAlignment="1">
      <alignment horizontal="center" vertical="center" wrapText="1"/>
      <protection/>
    </xf>
    <xf numFmtId="0" fontId="11" fillId="0" borderId="35" xfId="140" applyNumberFormat="1" applyFont="1" applyBorder="1" applyAlignment="1">
      <alignment horizontal="center" vertical="center" wrapText="1"/>
      <protection/>
    </xf>
    <xf numFmtId="0" fontId="11" fillId="0" borderId="36" xfId="140" applyNumberFormat="1" applyFont="1" applyBorder="1" applyAlignment="1">
      <alignment horizontal="center" vertical="center" wrapText="1"/>
      <protection/>
    </xf>
    <xf numFmtId="0" fontId="11" fillId="0" borderId="24" xfId="140" applyNumberFormat="1" applyFont="1" applyBorder="1" applyAlignment="1">
      <alignment horizontal="center" vertical="center" wrapText="1"/>
      <protection/>
    </xf>
    <xf numFmtId="0" fontId="11" fillId="0" borderId="40" xfId="140" applyNumberFormat="1" applyFont="1" applyBorder="1" applyAlignment="1">
      <alignment horizontal="center" vertical="center" wrapText="1"/>
      <protection/>
    </xf>
    <xf numFmtId="49" fontId="11" fillId="44" borderId="26" xfId="140" applyNumberFormat="1" applyFont="1" applyFill="1" applyBorder="1" applyAlignment="1">
      <alignment horizontal="center" vertical="center"/>
      <protection/>
    </xf>
    <xf numFmtId="49" fontId="11" fillId="44" borderId="25" xfId="140" applyNumberFormat="1" applyFont="1" applyFill="1" applyBorder="1" applyAlignment="1">
      <alignment horizontal="center" vertical="center"/>
      <protection/>
    </xf>
    <xf numFmtId="0" fontId="60" fillId="3" borderId="26" xfId="140" applyNumberFormat="1" applyFont="1" applyFill="1" applyBorder="1" applyAlignment="1">
      <alignment horizontal="center" vertical="center" wrapText="1"/>
      <protection/>
    </xf>
    <xf numFmtId="0" fontId="60" fillId="3" borderId="25" xfId="140" applyNumberFormat="1" applyFont="1" applyFill="1" applyBorder="1" applyAlignment="1">
      <alignment horizontal="center" vertical="center" wrapText="1"/>
      <protection/>
    </xf>
    <xf numFmtId="49" fontId="6" fillId="0" borderId="0" xfId="140" applyNumberFormat="1" applyFont="1" applyFill="1" applyAlignment="1">
      <alignment horizontal="left"/>
      <protection/>
    </xf>
    <xf numFmtId="49" fontId="10" fillId="0" borderId="20" xfId="140" applyNumberFormat="1" applyFont="1" applyFill="1" applyBorder="1" applyAlignment="1">
      <alignment horizontal="center" vertical="center" wrapText="1"/>
      <protection/>
    </xf>
    <xf numFmtId="49" fontId="10" fillId="0" borderId="26" xfId="140" applyNumberFormat="1" applyFont="1" applyFill="1" applyBorder="1" applyAlignment="1">
      <alignment horizontal="center" vertical="center" wrapText="1"/>
      <protection/>
    </xf>
    <xf numFmtId="49" fontId="10" fillId="0" borderId="41" xfId="140" applyNumberFormat="1" applyFont="1" applyFill="1" applyBorder="1" applyAlignment="1">
      <alignment horizontal="center" vertical="center" wrapText="1"/>
      <protection/>
    </xf>
    <xf numFmtId="49" fontId="10" fillId="0" borderId="25" xfId="140" applyNumberFormat="1" applyFont="1" applyFill="1" applyBorder="1" applyAlignment="1">
      <alignment horizontal="center" vertical="center" wrapText="1"/>
      <protection/>
    </xf>
    <xf numFmtId="49" fontId="22" fillId="0" borderId="0" xfId="140" applyNumberFormat="1" applyFont="1" applyFill="1" applyBorder="1" applyAlignment="1">
      <alignment horizontal="left"/>
      <protection/>
    </xf>
    <xf numFmtId="49" fontId="0" fillId="0" borderId="0" xfId="140" applyNumberFormat="1" applyFont="1" applyFill="1" applyAlignment="1">
      <alignment horizontal="justify" wrapText="1"/>
      <protection/>
    </xf>
    <xf numFmtId="49" fontId="6" fillId="0" borderId="0" xfId="140" applyNumberFormat="1" applyFont="1" applyFill="1" applyAlignment="1">
      <alignment horizontal="center" vertical="top" wrapText="1"/>
      <protection/>
    </xf>
    <xf numFmtId="49" fontId="72" fillId="3" borderId="26" xfId="140" applyNumberFormat="1" applyFont="1" applyFill="1" applyBorder="1" applyAlignment="1">
      <alignment horizontal="center" vertical="center" wrapText="1"/>
      <protection/>
    </xf>
    <xf numFmtId="49" fontId="72" fillId="3" borderId="25" xfId="140" applyNumberFormat="1" applyFont="1" applyFill="1" applyBorder="1" applyAlignment="1">
      <alignment horizontal="center" vertical="center" wrapText="1"/>
      <protection/>
    </xf>
    <xf numFmtId="49" fontId="11" fillId="44" borderId="26" xfId="140" applyNumberFormat="1" applyFont="1" applyFill="1" applyBorder="1" applyAlignment="1">
      <alignment horizontal="center"/>
      <protection/>
    </xf>
    <xf numFmtId="49" fontId="11" fillId="44" borderId="25" xfId="140" applyNumberFormat="1" applyFont="1" applyFill="1" applyBorder="1" applyAlignment="1">
      <alignment horizontal="center"/>
      <protection/>
    </xf>
    <xf numFmtId="49" fontId="25" fillId="0" borderId="26" xfId="140" applyNumberFormat="1" applyFont="1" applyFill="1" applyBorder="1" applyAlignment="1">
      <alignment horizontal="center" vertical="center" wrapText="1"/>
      <protection/>
    </xf>
    <xf numFmtId="49" fontId="25" fillId="0" borderId="25" xfId="140" applyNumberFormat="1" applyFont="1" applyFill="1" applyBorder="1" applyAlignment="1">
      <alignment horizontal="center" vertical="center" wrapText="1"/>
      <protection/>
    </xf>
    <xf numFmtId="0" fontId="10" fillId="0" borderId="35" xfId="140" applyNumberFormat="1" applyFont="1" applyFill="1" applyBorder="1" applyAlignment="1">
      <alignment horizontal="center" vertical="center" wrapText="1"/>
      <protection/>
    </xf>
    <xf numFmtId="0" fontId="10" fillId="0" borderId="36" xfId="140" applyNumberFormat="1" applyFont="1" applyFill="1" applyBorder="1" applyAlignment="1">
      <alignment horizontal="center" vertical="center" wrapText="1"/>
      <protection/>
    </xf>
    <xf numFmtId="0" fontId="10" fillId="0" borderId="24" xfId="140" applyNumberFormat="1" applyFont="1" applyFill="1" applyBorder="1" applyAlignment="1">
      <alignment horizontal="center" vertical="center" wrapText="1"/>
      <protection/>
    </xf>
    <xf numFmtId="0" fontId="10" fillId="0" borderId="40" xfId="140" applyNumberFormat="1" applyFont="1" applyFill="1" applyBorder="1" applyAlignment="1">
      <alignment horizontal="center" vertical="center" wrapText="1"/>
      <protection/>
    </xf>
    <xf numFmtId="0" fontId="10" fillId="0" borderId="27" xfId="140" applyNumberFormat="1" applyFont="1" applyFill="1" applyBorder="1" applyAlignment="1">
      <alignment horizontal="center" vertical="center" wrapText="1"/>
      <protection/>
    </xf>
    <xf numFmtId="0" fontId="10" fillId="0" borderId="37" xfId="140" applyNumberFormat="1" applyFont="1" applyFill="1" applyBorder="1" applyAlignment="1">
      <alignment horizontal="center" vertical="center" wrapText="1"/>
      <protection/>
    </xf>
    <xf numFmtId="49" fontId="10" fillId="0" borderId="39" xfId="140" applyNumberFormat="1" applyFont="1" applyFill="1" applyBorder="1" applyAlignment="1">
      <alignment horizontal="center" vertical="center" wrapText="1"/>
      <protection/>
    </xf>
    <xf numFmtId="49" fontId="10" fillId="0" borderId="23" xfId="140" applyNumberFormat="1" applyFont="1" applyFill="1" applyBorder="1" applyAlignment="1">
      <alignment horizontal="center" vertical="center" wrapText="1"/>
      <protection/>
    </xf>
    <xf numFmtId="49" fontId="6" fillId="0" borderId="20" xfId="140" applyNumberFormat="1" applyFont="1" applyFill="1" applyBorder="1" applyAlignment="1">
      <alignment horizontal="center"/>
      <protection/>
    </xf>
    <xf numFmtId="49" fontId="71" fillId="3" borderId="26" xfId="140" applyNumberFormat="1" applyFont="1" applyFill="1" applyBorder="1" applyAlignment="1">
      <alignment horizontal="center" vertical="center" wrapText="1"/>
      <protection/>
    </xf>
    <xf numFmtId="49" fontId="71" fillId="3" borderId="25" xfId="140" applyNumberFormat="1" applyFont="1" applyFill="1" applyBorder="1" applyAlignment="1">
      <alignment horizontal="center" vertical="center" wrapText="1"/>
      <protection/>
    </xf>
    <xf numFmtId="49" fontId="0" fillId="0" borderId="0" xfId="140" applyNumberFormat="1" applyFont="1" applyFill="1" applyBorder="1" applyAlignment="1">
      <alignment horizontal="left"/>
      <protection/>
    </xf>
    <xf numFmtId="49" fontId="6" fillId="0" borderId="0" xfId="140" applyNumberFormat="1" applyFont="1" applyFill="1" applyBorder="1" applyAlignment="1">
      <alignment horizontal="left"/>
      <protection/>
    </xf>
    <xf numFmtId="49" fontId="6" fillId="0" borderId="0" xfId="140" applyNumberFormat="1" applyFont="1" applyFill="1" applyBorder="1" applyAlignment="1">
      <alignment horizontal="left" wrapText="1"/>
      <protection/>
    </xf>
    <xf numFmtId="49" fontId="0" fillId="0" borderId="0" xfId="140" applyNumberFormat="1" applyFont="1" applyFill="1" applyBorder="1" applyAlignment="1">
      <alignment horizontal="left" wrapText="1"/>
      <protection/>
    </xf>
    <xf numFmtId="49" fontId="10" fillId="0" borderId="22" xfId="140" applyNumberFormat="1" applyFont="1" applyFill="1" applyBorder="1" applyAlignment="1">
      <alignment horizontal="center" vertical="center" wrapText="1"/>
      <protection/>
    </xf>
    <xf numFmtId="49" fontId="19" fillId="0" borderId="0" xfId="140" applyNumberFormat="1" applyFont="1" applyFill="1" applyBorder="1" applyAlignment="1">
      <alignment horizontal="center" vertical="center" wrapText="1"/>
      <protection/>
    </xf>
    <xf numFmtId="49" fontId="17" fillId="0" borderId="0" xfId="140" applyNumberFormat="1" applyFont="1" applyFill="1" applyAlignment="1">
      <alignment horizontal="left" wrapText="1"/>
      <protection/>
    </xf>
    <xf numFmtId="49" fontId="17" fillId="0" borderId="0" xfId="140" applyNumberFormat="1" applyFont="1" applyFill="1" applyAlignment="1">
      <alignment horizontal="center" wrapText="1"/>
      <protection/>
    </xf>
    <xf numFmtId="0" fontId="6" fillId="0" borderId="0" xfId="140" applyFont="1" applyAlignment="1">
      <alignment horizontal="center"/>
      <protection/>
    </xf>
    <xf numFmtId="49" fontId="6" fillId="47" borderId="0" xfId="140" applyNumberFormat="1" applyFont="1" applyFill="1" applyAlignment="1">
      <alignment horizontal="center"/>
      <protection/>
    </xf>
    <xf numFmtId="49" fontId="27" fillId="0" borderId="0" xfId="140" applyNumberFormat="1" applyFont="1" applyFill="1" applyBorder="1" applyAlignment="1">
      <alignment horizontal="center" wrapText="1"/>
      <protection/>
    </xf>
    <xf numFmtId="49" fontId="19" fillId="0" borderId="0" xfId="140" applyNumberFormat="1" applyFont="1" applyFill="1" applyBorder="1" applyAlignment="1">
      <alignment horizontal="center" wrapText="1"/>
      <protection/>
    </xf>
    <xf numFmtId="49" fontId="75" fillId="0" borderId="0" xfId="140" applyNumberFormat="1" applyFont="1" applyFill="1" applyAlignment="1">
      <alignment horizontal="center"/>
      <protection/>
    </xf>
    <xf numFmtId="49" fontId="22" fillId="0" borderId="0" xfId="140" applyNumberFormat="1" applyFont="1" applyFill="1" applyAlignment="1">
      <alignment horizontal="center"/>
      <protection/>
    </xf>
    <xf numFmtId="49" fontId="6" fillId="0" borderId="20"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wrapText="1"/>
      <protection/>
    </xf>
    <xf numFmtId="49" fontId="6" fillId="0" borderId="20" xfId="140" applyNumberFormat="1" applyFont="1" applyBorder="1" applyAlignment="1">
      <alignment horizontal="center"/>
      <protection/>
    </xf>
    <xf numFmtId="49" fontId="18" fillId="0" borderId="0" xfId="140" applyNumberFormat="1" applyFont="1" applyAlignment="1">
      <alignment horizontal="center" wrapText="1"/>
      <protection/>
    </xf>
    <xf numFmtId="49" fontId="22" fillId="0" borderId="22" xfId="140" applyNumberFormat="1" applyFont="1" applyBorder="1" applyAlignment="1">
      <alignment horizontal="left"/>
      <protection/>
    </xf>
    <xf numFmtId="49" fontId="22" fillId="0" borderId="0" xfId="140" applyNumberFormat="1" applyFont="1" applyAlignment="1">
      <alignment horizontal="center"/>
      <protection/>
    </xf>
    <xf numFmtId="49" fontId="22" fillId="0" borderId="0" xfId="140" applyNumberFormat="1" applyFont="1" applyBorder="1" applyAlignment="1">
      <alignment horizontal="left"/>
      <protection/>
    </xf>
    <xf numFmtId="49" fontId="0" fillId="0" borderId="0" xfId="140" applyNumberFormat="1" applyFont="1" applyAlignment="1">
      <alignment horizontal="left" wrapText="1"/>
      <protection/>
    </xf>
    <xf numFmtId="49" fontId="6" fillId="0" borderId="0" xfId="140" applyNumberFormat="1" applyFont="1" applyAlignment="1">
      <alignment horizontal="left" wrapText="1"/>
      <protection/>
    </xf>
    <xf numFmtId="49" fontId="0" fillId="0" borderId="0" xfId="140" applyNumberFormat="1" applyFont="1" applyAlignment="1">
      <alignment/>
      <protection/>
    </xf>
    <xf numFmtId="49" fontId="35" fillId="0" borderId="0" xfId="140" applyNumberFormat="1" applyFont="1" applyBorder="1" applyAlignment="1">
      <alignment horizontal="center"/>
      <protection/>
    </xf>
    <xf numFmtId="49" fontId="29" fillId="0" borderId="0" xfId="140" applyNumberFormat="1" applyFont="1" applyBorder="1" applyAlignment="1">
      <alignment horizontal="center"/>
      <protection/>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40" xfId="140" applyNumberFormat="1"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60" fillId="3" borderId="26" xfId="140" applyNumberFormat="1" applyFont="1" applyFill="1" applyBorder="1" applyAlignment="1">
      <alignment horizontal="center" wrapText="1"/>
      <protection/>
    </xf>
    <xf numFmtId="49" fontId="60" fillId="3" borderId="25" xfId="140" applyNumberFormat="1" applyFont="1" applyFill="1" applyBorder="1" applyAlignment="1">
      <alignment horizontal="center" wrapText="1"/>
      <protection/>
    </xf>
    <xf numFmtId="49" fontId="59" fillId="3" borderId="26" xfId="140" applyNumberFormat="1" applyFont="1" applyFill="1" applyBorder="1" applyAlignment="1">
      <alignment horizontal="center" wrapText="1"/>
      <protection/>
    </xf>
    <xf numFmtId="49" fontId="59" fillId="3" borderId="25" xfId="140" applyNumberFormat="1" applyFont="1" applyFill="1" applyBorder="1" applyAlignment="1">
      <alignment horizontal="center" wrapText="1"/>
      <protection/>
    </xf>
    <xf numFmtId="49" fontId="17" fillId="0" borderId="0" xfId="140" applyNumberFormat="1" applyFont="1" applyBorder="1" applyAlignment="1">
      <alignment wrapText="1"/>
      <protection/>
    </xf>
    <xf numFmtId="49" fontId="17" fillId="0" borderId="0" xfId="140" applyNumberFormat="1" applyFont="1" applyBorder="1" applyAlignment="1">
      <alignment horizontal="center" wrapText="1"/>
      <protection/>
    </xf>
    <xf numFmtId="49" fontId="11" fillId="44" borderId="26" xfId="140" applyNumberFormat="1" applyFont="1" applyFill="1" applyBorder="1" applyAlignment="1">
      <alignment horizontal="center" vertical="center" wrapText="1"/>
      <protection/>
    </xf>
    <xf numFmtId="49" fontId="11" fillId="44" borderId="25" xfId="140" applyNumberFormat="1" applyFont="1" applyFill="1" applyBorder="1" applyAlignment="1">
      <alignment horizontal="center" vertical="center" wrapText="1"/>
      <protection/>
    </xf>
    <xf numFmtId="49" fontId="20" fillId="0" borderId="26" xfId="140" applyNumberFormat="1" applyFont="1" applyBorder="1" applyAlignment="1">
      <alignment horizontal="center" wrapText="1"/>
      <protection/>
    </xf>
    <xf numFmtId="49" fontId="20" fillId="0" borderId="25" xfId="140" applyNumberFormat="1" applyFont="1" applyBorder="1" applyAlignment="1">
      <alignment horizontal="center" wrapText="1"/>
      <protection/>
    </xf>
    <xf numFmtId="49" fontId="33" fillId="0" borderId="0" xfId="140" applyNumberFormat="1" applyFont="1" applyBorder="1" applyAlignment="1">
      <alignment horizontal="center" wrapText="1"/>
      <protection/>
    </xf>
    <xf numFmtId="49" fontId="33" fillId="0" borderId="0" xfId="140" applyNumberFormat="1" applyFont="1" applyAlignment="1">
      <alignment horizontal="center"/>
      <protection/>
    </xf>
    <xf numFmtId="49" fontId="10" fillId="0" borderId="20" xfId="143" applyNumberFormat="1" applyFont="1" applyFill="1" applyBorder="1" applyAlignment="1">
      <alignment horizontal="center" vertical="center" wrapText="1"/>
      <protection/>
    </xf>
    <xf numFmtId="49" fontId="89" fillId="3" borderId="26" xfId="143" applyNumberFormat="1" applyFont="1" applyFill="1" applyBorder="1" applyAlignment="1">
      <alignment horizontal="center" vertical="center" wrapText="1"/>
      <protection/>
    </xf>
    <xf numFmtId="49" fontId="89" fillId="3" borderId="25" xfId="143" applyNumberFormat="1" applyFont="1" applyFill="1" applyBorder="1" applyAlignment="1">
      <alignment horizontal="center" vertical="center" wrapText="1"/>
      <protection/>
    </xf>
    <xf numFmtId="49" fontId="10" fillId="0" borderId="25" xfId="143" applyNumberFormat="1" applyFont="1" applyFill="1" applyBorder="1" applyAlignment="1">
      <alignment horizontal="center" vertical="center" wrapText="1"/>
      <protection/>
    </xf>
    <xf numFmtId="49" fontId="6" fillId="0" borderId="0" xfId="143" applyNumberFormat="1" applyFont="1" applyBorder="1" applyAlignment="1">
      <alignment horizontal="left"/>
      <protection/>
    </xf>
    <xf numFmtId="49" fontId="10" fillId="0" borderId="35" xfId="143" applyNumberFormat="1" applyFont="1" applyFill="1" applyBorder="1" applyAlignment="1">
      <alignment horizontal="center" vertical="center"/>
      <protection/>
    </xf>
    <xf numFmtId="49" fontId="10" fillId="0" borderId="36" xfId="143" applyNumberFormat="1" applyFont="1" applyFill="1" applyBorder="1" applyAlignment="1">
      <alignment horizontal="center" vertical="center"/>
      <protection/>
    </xf>
    <xf numFmtId="49" fontId="10" fillId="0" borderId="24" xfId="143" applyNumberFormat="1" applyFont="1" applyFill="1" applyBorder="1" applyAlignment="1">
      <alignment horizontal="center" vertical="center"/>
      <protection/>
    </xf>
    <xf numFmtId="49" fontId="10" fillId="0" borderId="40" xfId="143" applyNumberFormat="1" applyFont="1" applyFill="1" applyBorder="1" applyAlignment="1">
      <alignment horizontal="center" vertical="center"/>
      <protection/>
    </xf>
    <xf numFmtId="49" fontId="10" fillId="0" borderId="27" xfId="143" applyNumberFormat="1" applyFont="1" applyFill="1" applyBorder="1" applyAlignment="1">
      <alignment horizontal="center" vertical="center"/>
      <protection/>
    </xf>
    <xf numFmtId="49" fontId="10" fillId="0" borderId="37" xfId="143" applyNumberFormat="1" applyFont="1" applyFill="1" applyBorder="1" applyAlignment="1">
      <alignment horizontal="center" vertical="center"/>
      <protection/>
    </xf>
    <xf numFmtId="49" fontId="18" fillId="0" borderId="0" xfId="143" applyNumberFormat="1" applyFont="1" applyFill="1" applyAlignment="1">
      <alignment horizontal="center" wrapText="1"/>
      <protection/>
    </xf>
    <xf numFmtId="49" fontId="18" fillId="0" borderId="0" xfId="143" applyNumberFormat="1" applyFont="1" applyAlignment="1">
      <alignment horizontal="center"/>
      <protection/>
    </xf>
    <xf numFmtId="49" fontId="7" fillId="0" borderId="0" xfId="143" applyNumberFormat="1" applyFont="1" applyAlignment="1">
      <alignment horizontal="left"/>
      <protection/>
    </xf>
    <xf numFmtId="49" fontId="10" fillId="0" borderId="26" xfId="143" applyNumberFormat="1" applyFont="1" applyFill="1" applyBorder="1" applyAlignment="1">
      <alignment horizontal="center" vertical="center"/>
      <protection/>
    </xf>
    <xf numFmtId="49" fontId="10" fillId="0" borderId="41" xfId="143" applyNumberFormat="1" applyFont="1" applyFill="1" applyBorder="1" applyAlignment="1">
      <alignment horizontal="center" vertical="center"/>
      <protection/>
    </xf>
    <xf numFmtId="49" fontId="6" fillId="0" borderId="0" xfId="143" applyNumberFormat="1" applyFont="1" applyFill="1" applyAlignment="1">
      <alignment horizontal="left"/>
      <protection/>
    </xf>
    <xf numFmtId="49" fontId="37" fillId="0" borderId="0" xfId="143" applyNumberFormat="1" applyFont="1" applyAlignment="1">
      <alignment horizontal="center"/>
      <protection/>
    </xf>
    <xf numFmtId="49" fontId="22" fillId="0" borderId="0" xfId="143" applyNumberFormat="1" applyFont="1" applyBorder="1" applyAlignment="1">
      <alignment horizontal="left"/>
      <protection/>
    </xf>
    <xf numFmtId="49" fontId="10" fillId="0" borderId="26" xfId="143" applyNumberFormat="1" applyFont="1" applyFill="1" applyBorder="1" applyAlignment="1">
      <alignment horizontal="center" vertical="center" wrapText="1"/>
      <protection/>
    </xf>
    <xf numFmtId="49" fontId="90" fillId="3" borderId="26" xfId="143" applyNumberFormat="1" applyFont="1" applyFill="1" applyBorder="1" applyAlignment="1">
      <alignment horizontal="center" vertical="center" wrapText="1"/>
      <protection/>
    </xf>
    <xf numFmtId="49" fontId="90" fillId="3" borderId="25" xfId="143" applyNumberFormat="1" applyFont="1" applyFill="1" applyBorder="1" applyAlignment="1">
      <alignment horizontal="center" vertical="center" wrapText="1"/>
      <protection/>
    </xf>
    <xf numFmtId="49" fontId="33" fillId="0" borderId="0" xfId="143" applyNumberFormat="1" applyFont="1" applyAlignment="1">
      <alignment horizontal="center"/>
      <protection/>
    </xf>
    <xf numFmtId="0" fontId="29" fillId="47" borderId="0" xfId="143" applyFont="1" applyFill="1" applyBorder="1" applyAlignment="1">
      <alignment horizontal="center"/>
      <protection/>
    </xf>
    <xf numFmtId="49" fontId="35" fillId="0" borderId="0" xfId="143" applyNumberFormat="1" applyFont="1" applyAlignment="1">
      <alignment horizontal="center"/>
      <protection/>
    </xf>
    <xf numFmtId="49" fontId="29" fillId="0" borderId="0" xfId="143" applyNumberFormat="1" applyFont="1" applyBorder="1" applyAlignment="1">
      <alignment horizontal="center" wrapText="1"/>
      <protection/>
    </xf>
    <xf numFmtId="49" fontId="10" fillId="0" borderId="26" xfId="143" applyNumberFormat="1" applyFont="1" applyBorder="1" applyAlignment="1">
      <alignment horizontal="center" vertical="center" wrapText="1"/>
      <protection/>
    </xf>
    <xf numFmtId="49" fontId="10" fillId="0" borderId="25" xfId="143" applyNumberFormat="1" applyFont="1" applyBorder="1" applyAlignment="1">
      <alignment horizontal="center" vertical="center" wrapText="1"/>
      <protection/>
    </xf>
    <xf numFmtId="49" fontId="29" fillId="0" borderId="0" xfId="143" applyNumberFormat="1" applyFont="1" applyBorder="1" applyAlignment="1">
      <alignment horizontal="center"/>
      <protection/>
    </xf>
    <xf numFmtId="49" fontId="80" fillId="4" borderId="21" xfId="143" applyNumberFormat="1" applyFont="1" applyFill="1" applyBorder="1" applyAlignment="1">
      <alignment horizontal="center" vertical="center" wrapText="1"/>
      <protection/>
    </xf>
    <xf numFmtId="49" fontId="80" fillId="4" borderId="39" xfId="143" applyNumberFormat="1" applyFont="1" applyFill="1" applyBorder="1" applyAlignment="1">
      <alignment horizontal="center" vertical="center" wrapText="1"/>
      <protection/>
    </xf>
    <xf numFmtId="49" fontId="80" fillId="4" borderId="23" xfId="143" applyNumberFormat="1" applyFont="1" applyFill="1" applyBorder="1" applyAlignment="1">
      <alignment horizontal="center" vertical="center" wrapText="1"/>
      <protection/>
    </xf>
    <xf numFmtId="49" fontId="0" fillId="0" borderId="0" xfId="143" applyNumberFormat="1" applyFont="1" applyAlignment="1">
      <alignment horizontal="left"/>
      <protection/>
    </xf>
    <xf numFmtId="49" fontId="88" fillId="0" borderId="26" xfId="143" applyNumberFormat="1" applyFont="1" applyBorder="1" applyAlignment="1">
      <alignment horizontal="center" vertical="center" wrapText="1"/>
      <protection/>
    </xf>
    <xf numFmtId="49" fontId="88" fillId="0" borderId="25" xfId="143" applyNumberFormat="1" applyFont="1" applyBorder="1" applyAlignment="1">
      <alignment horizontal="center" vertical="center" wrapText="1"/>
      <protection/>
    </xf>
    <xf numFmtId="49" fontId="35" fillId="0" borderId="0" xfId="143" applyNumberFormat="1" applyFont="1" applyBorder="1" applyAlignment="1">
      <alignment horizontal="center" wrapText="1"/>
      <protection/>
    </xf>
    <xf numFmtId="49" fontId="10" fillId="0" borderId="21" xfId="143" applyNumberFormat="1" applyFont="1" applyFill="1" applyBorder="1" applyAlignment="1">
      <alignment horizontal="center" vertical="center" wrapText="1"/>
      <protection/>
    </xf>
    <xf numFmtId="49" fontId="10" fillId="0" borderId="39" xfId="143" applyNumberFormat="1" applyFont="1" applyFill="1" applyBorder="1" applyAlignment="1">
      <alignment horizontal="center" vertical="center" wrapText="1"/>
      <protection/>
    </xf>
    <xf numFmtId="49" fontId="10" fillId="0" borderId="23" xfId="143" applyNumberFormat="1" applyFont="1" applyFill="1" applyBorder="1" applyAlignment="1">
      <alignment horizontal="center" vertical="center" wrapText="1"/>
      <protection/>
    </xf>
    <xf numFmtId="49" fontId="17" fillId="0" borderId="0" xfId="143" applyNumberFormat="1" applyFont="1" applyAlignment="1">
      <alignment horizontal="center"/>
      <protection/>
    </xf>
    <xf numFmtId="49" fontId="35" fillId="0" borderId="0" xfId="143" applyNumberFormat="1" applyFont="1" applyBorder="1" applyAlignment="1">
      <alignment horizontal="center"/>
      <protection/>
    </xf>
    <xf numFmtId="3" fontId="0" fillId="47" borderId="0" xfId="143" applyNumberFormat="1" applyFont="1" applyFill="1" applyBorder="1" applyAlignment="1">
      <alignment horizontal="left"/>
      <protection/>
    </xf>
    <xf numFmtId="0" fontId="10" fillId="0" borderId="20" xfId="143" applyFont="1" applyBorder="1" applyAlignment="1">
      <alignment horizontal="center" vertical="center" wrapText="1"/>
      <protection/>
    </xf>
    <xf numFmtId="0" fontId="10" fillId="0" borderId="20" xfId="143" applyFont="1" applyFill="1" applyBorder="1" applyAlignment="1">
      <alignment horizontal="center" vertical="center" wrapText="1"/>
      <protection/>
    </xf>
    <xf numFmtId="0" fontId="16" fillId="0" borderId="20" xfId="143" applyFont="1" applyBorder="1" applyAlignment="1">
      <alignment horizontal="center" vertical="center" wrapText="1"/>
      <protection/>
    </xf>
    <xf numFmtId="0" fontId="10" fillId="0" borderId="20" xfId="143" applyFont="1" applyBorder="1" applyAlignment="1">
      <alignment horizontal="center" vertical="center"/>
      <protection/>
    </xf>
    <xf numFmtId="0" fontId="37" fillId="0" borderId="0" xfId="143" applyFont="1" applyAlignment="1">
      <alignment horizontal="center"/>
      <protection/>
    </xf>
    <xf numFmtId="0" fontId="10" fillId="0" borderId="35" xfId="143" applyFont="1" applyBorder="1" applyAlignment="1">
      <alignment horizontal="center" vertical="center" wrapText="1"/>
      <protection/>
    </xf>
    <xf numFmtId="0" fontId="10" fillId="0" borderId="19" xfId="143" applyFont="1" applyBorder="1" applyAlignment="1">
      <alignment horizontal="center" vertical="center" wrapText="1"/>
      <protection/>
    </xf>
    <xf numFmtId="0" fontId="10" fillId="0" borderId="36" xfId="143" applyFont="1" applyBorder="1" applyAlignment="1">
      <alignment horizontal="center" vertical="center" wrapText="1"/>
      <protection/>
    </xf>
    <xf numFmtId="0" fontId="10" fillId="0" borderId="24" xfId="143" applyFont="1" applyBorder="1" applyAlignment="1">
      <alignment horizontal="center" vertical="center" wrapText="1"/>
      <protection/>
    </xf>
    <xf numFmtId="0" fontId="10" fillId="0" borderId="0" xfId="143" applyFont="1" applyBorder="1" applyAlignment="1">
      <alignment horizontal="center" vertical="center" wrapText="1"/>
      <protection/>
    </xf>
    <xf numFmtId="0" fontId="10" fillId="0" borderId="40" xfId="143" applyFont="1" applyBorder="1" applyAlignment="1">
      <alignment horizontal="center" vertical="center" wrapText="1"/>
      <protection/>
    </xf>
    <xf numFmtId="0" fontId="10" fillId="0" borderId="25" xfId="143" applyFont="1" applyBorder="1" applyAlignment="1">
      <alignment horizontal="center" vertical="center" wrapText="1"/>
      <protection/>
    </xf>
    <xf numFmtId="0" fontId="10" fillId="0" borderId="41" xfId="143" applyFont="1" applyBorder="1" applyAlignment="1">
      <alignment horizontal="center" vertical="center"/>
      <protection/>
    </xf>
    <xf numFmtId="0" fontId="10" fillId="0" borderId="25" xfId="143" applyFont="1" applyBorder="1" applyAlignment="1">
      <alignment horizontal="center" vertical="center"/>
      <protection/>
    </xf>
    <xf numFmtId="0" fontId="17" fillId="0" borderId="22" xfId="143" applyFont="1" applyBorder="1" applyAlignment="1">
      <alignment horizontal="left"/>
      <protection/>
    </xf>
    <xf numFmtId="0" fontId="10" fillId="0" borderId="26" xfId="143" applyFont="1" applyBorder="1" applyAlignment="1">
      <alignment horizontal="center" vertical="center"/>
      <protection/>
    </xf>
    <xf numFmtId="0" fontId="6" fillId="0" borderId="0" xfId="143" applyFont="1" applyBorder="1" applyAlignment="1">
      <alignment horizontal="left"/>
      <protection/>
    </xf>
    <xf numFmtId="0" fontId="0" fillId="0" borderId="0" xfId="143" applyFont="1" applyBorder="1" applyAlignment="1">
      <alignment horizontal="left"/>
      <protection/>
    </xf>
    <xf numFmtId="0" fontId="6" fillId="0" borderId="0" xfId="143" applyNumberFormat="1" applyFont="1" applyAlignment="1">
      <alignment horizontal="left"/>
      <protection/>
    </xf>
    <xf numFmtId="0" fontId="0" fillId="0" borderId="0" xfId="143" applyFont="1" applyAlignment="1">
      <alignment horizontal="left"/>
      <protection/>
    </xf>
    <xf numFmtId="0" fontId="0" fillId="0" borderId="0" xfId="143" applyFont="1" applyBorder="1" applyAlignment="1">
      <alignment/>
      <protection/>
    </xf>
    <xf numFmtId="0" fontId="18" fillId="0" borderId="0" xfId="143" applyFont="1" applyAlignment="1">
      <alignment horizontal="center" wrapText="1"/>
      <protection/>
    </xf>
    <xf numFmtId="0" fontId="17" fillId="0" borderId="0" xfId="143" applyFont="1" applyBorder="1" applyAlignment="1">
      <alignment horizontal="center"/>
      <protection/>
    </xf>
    <xf numFmtId="0" fontId="18" fillId="0" borderId="0" xfId="143" applyFont="1" applyAlignment="1">
      <alignment horizontal="center"/>
      <protection/>
    </xf>
    <xf numFmtId="0" fontId="10" fillId="0" borderId="21" xfId="143" applyFont="1" applyBorder="1" applyAlignment="1">
      <alignment horizontal="center" vertical="center" wrapText="1"/>
      <protection/>
    </xf>
    <xf numFmtId="0" fontId="10" fillId="0" borderId="39" xfId="143" applyFont="1" applyBorder="1" applyAlignment="1">
      <alignment horizontal="center" vertical="center" wrapText="1"/>
      <protection/>
    </xf>
    <xf numFmtId="0" fontId="10" fillId="0" borderId="23" xfId="143" applyFont="1" applyBorder="1" applyAlignment="1">
      <alignment horizontal="center" vertical="center" wrapText="1"/>
      <protection/>
    </xf>
    <xf numFmtId="0" fontId="25" fillId="0" borderId="26" xfId="143" applyFont="1" applyBorder="1" applyAlignment="1">
      <alignment horizontal="center" vertical="center" wrapText="1"/>
      <protection/>
    </xf>
    <xf numFmtId="0" fontId="25" fillId="0" borderId="25" xfId="143" applyFont="1" applyBorder="1" applyAlignment="1">
      <alignment horizontal="center" vertical="center" wrapText="1"/>
      <protection/>
    </xf>
    <xf numFmtId="49" fontId="10" fillId="0" borderId="19" xfId="143" applyNumberFormat="1" applyFont="1" applyFill="1" applyBorder="1" applyAlignment="1">
      <alignment horizontal="center" vertical="center"/>
      <protection/>
    </xf>
    <xf numFmtId="49" fontId="10" fillId="0" borderId="0" xfId="143" applyNumberFormat="1" applyFont="1" applyFill="1" applyBorder="1" applyAlignment="1">
      <alignment horizontal="center" vertical="center"/>
      <protection/>
    </xf>
    <xf numFmtId="49" fontId="10" fillId="0" borderId="22" xfId="143" applyNumberFormat="1" applyFont="1" applyFill="1" applyBorder="1" applyAlignment="1">
      <alignment horizontal="center" vertical="center"/>
      <protection/>
    </xf>
    <xf numFmtId="0" fontId="35" fillId="0" borderId="0" xfId="143" applyNumberFormat="1" applyFont="1" applyBorder="1" applyAlignment="1">
      <alignment horizontal="center"/>
      <protection/>
    </xf>
    <xf numFmtId="0" fontId="35" fillId="0" borderId="0" xfId="143" applyFont="1" applyBorder="1" applyAlignment="1">
      <alignment horizontal="center" wrapText="1"/>
      <protection/>
    </xf>
    <xf numFmtId="0" fontId="29" fillId="0" borderId="0" xfId="143" applyFont="1" applyBorder="1" applyAlignment="1">
      <alignment horizontal="center" wrapText="1"/>
      <protection/>
    </xf>
    <xf numFmtId="0" fontId="71" fillId="3" borderId="26" xfId="143" applyFont="1" applyFill="1" applyBorder="1" applyAlignment="1">
      <alignment horizontal="center" vertical="center" wrapText="1"/>
      <protection/>
    </xf>
    <xf numFmtId="0" fontId="71" fillId="3" borderId="25" xfId="143" applyFont="1" applyFill="1" applyBorder="1" applyAlignment="1">
      <alignment horizontal="center" vertical="center" wrapText="1"/>
      <protection/>
    </xf>
    <xf numFmtId="0" fontId="72" fillId="3" borderId="26" xfId="143" applyFont="1" applyFill="1" applyBorder="1" applyAlignment="1">
      <alignment horizontal="center" vertical="center" wrapText="1"/>
      <protection/>
    </xf>
    <xf numFmtId="0" fontId="72" fillId="3" borderId="25" xfId="143" applyFont="1" applyFill="1" applyBorder="1" applyAlignment="1">
      <alignment horizontal="center" vertical="center" wrapText="1"/>
      <protection/>
    </xf>
    <xf numFmtId="0" fontId="92" fillId="0" borderId="0" xfId="143" applyFont="1" applyAlignment="1">
      <alignment horizontal="center"/>
      <protection/>
    </xf>
    <xf numFmtId="0" fontId="10" fillId="0" borderId="26" xfId="143" applyFont="1" applyBorder="1" applyAlignment="1">
      <alignment horizontal="center" vertical="center" wrapText="1"/>
      <protection/>
    </xf>
    <xf numFmtId="0" fontId="29" fillId="0" borderId="0" xfId="143" applyNumberFormat="1" applyFont="1" applyBorder="1" applyAlignment="1">
      <alignment horizontal="center"/>
      <protection/>
    </xf>
    <xf numFmtId="49" fontId="83" fillId="0" borderId="0" xfId="143" applyNumberFormat="1" applyFont="1" applyAlignment="1">
      <alignment horizontal="center"/>
      <protection/>
    </xf>
    <xf numFmtId="49" fontId="10" fillId="0" borderId="20" xfId="143" applyNumberFormat="1" applyFont="1" applyFill="1" applyBorder="1" applyAlignment="1">
      <alignment horizontal="center" vertical="center"/>
      <protection/>
    </xf>
    <xf numFmtId="49" fontId="81" fillId="3" borderId="26" xfId="143" applyNumberFormat="1" applyFont="1" applyFill="1" applyBorder="1" applyAlignment="1">
      <alignment horizontal="center" vertical="center" wrapText="1"/>
      <protection/>
    </xf>
    <xf numFmtId="49" fontId="81" fillId="3" borderId="25" xfId="143" applyNumberFormat="1" applyFont="1" applyFill="1" applyBorder="1" applyAlignment="1">
      <alignment horizontal="center" vertical="center" wrapText="1"/>
      <protection/>
    </xf>
    <xf numFmtId="49" fontId="79" fillId="3" borderId="26" xfId="143" applyNumberFormat="1" applyFont="1" applyFill="1" applyBorder="1" applyAlignment="1">
      <alignment horizontal="center" vertical="center" wrapText="1"/>
      <protection/>
    </xf>
    <xf numFmtId="49" fontId="79" fillId="3" borderId="25" xfId="143" applyNumberFormat="1" applyFont="1" applyFill="1" applyBorder="1" applyAlignment="1">
      <alignment horizontal="center" vertical="center" wrapText="1"/>
      <protection/>
    </xf>
    <xf numFmtId="49" fontId="6" fillId="0" borderId="0" xfId="143" applyNumberFormat="1" applyFont="1" applyAlignment="1">
      <alignment horizontal="left"/>
      <protection/>
    </xf>
    <xf numFmtId="49" fontId="9" fillId="0" borderId="0" xfId="143" applyNumberFormat="1" applyFont="1" applyBorder="1" applyAlignment="1">
      <alignment horizontal="left" wrapText="1"/>
      <protection/>
    </xf>
    <xf numFmtId="49" fontId="9" fillId="0" borderId="0" xfId="143" applyNumberFormat="1" applyFont="1" applyBorder="1" applyAlignment="1">
      <alignment horizontal="left"/>
      <protection/>
    </xf>
    <xf numFmtId="49" fontId="18" fillId="0" borderId="0" xfId="143" applyNumberFormat="1" applyFont="1" applyAlignment="1">
      <alignment horizontal="center" wrapText="1"/>
      <protection/>
    </xf>
    <xf numFmtId="49" fontId="0" fillId="47" borderId="0" xfId="143" applyNumberFormat="1" applyFont="1" applyFill="1" applyBorder="1" applyAlignment="1">
      <alignment horizontal="left" vertical="top" wrapText="1"/>
      <protection/>
    </xf>
    <xf numFmtId="49" fontId="6" fillId="47" borderId="0" xfId="143" applyNumberFormat="1" applyFont="1" applyFill="1" applyBorder="1" applyAlignment="1">
      <alignment horizontal="left" vertical="top" wrapText="1"/>
      <protection/>
    </xf>
    <xf numFmtId="49" fontId="0" fillId="0" borderId="0" xfId="143" applyNumberFormat="1" applyFont="1" applyAlignment="1">
      <alignment horizontal="justify" vertical="top"/>
      <protection/>
    </xf>
    <xf numFmtId="49" fontId="0" fillId="0" borderId="0" xfId="143" applyNumberFormat="1" applyFont="1" applyBorder="1" applyAlignment="1">
      <alignment horizontal="justify" vertical="top" wrapText="1"/>
      <protection/>
    </xf>
    <xf numFmtId="49" fontId="0" fillId="0" borderId="0" xfId="143" applyNumberFormat="1" applyFont="1" applyBorder="1" applyAlignment="1">
      <alignment horizontal="justify" vertical="top"/>
      <protection/>
    </xf>
    <xf numFmtId="49" fontId="22" fillId="0" borderId="0" xfId="143" applyNumberFormat="1" applyFont="1" applyAlignment="1">
      <alignment horizontal="center" wrapText="1"/>
      <protection/>
    </xf>
    <xf numFmtId="49" fontId="23" fillId="0" borderId="22" xfId="143" applyNumberFormat="1" applyFont="1" applyBorder="1" applyAlignment="1">
      <alignment horizontal="center"/>
      <protection/>
    </xf>
    <xf numFmtId="49" fontId="78" fillId="0" borderId="20" xfId="143" applyNumberFormat="1" applyFont="1" applyBorder="1" applyAlignment="1">
      <alignment horizontal="center" vertical="center" wrapText="1"/>
      <protection/>
    </xf>
    <xf numFmtId="49" fontId="16" fillId="0" borderId="20" xfId="143" applyNumberFormat="1" applyFont="1" applyBorder="1" applyAlignment="1">
      <alignment horizontal="center" vertical="center" wrapText="1"/>
      <protection/>
    </xf>
    <xf numFmtId="49" fontId="11" fillId="0" borderId="0" xfId="143" applyNumberFormat="1" applyFont="1" applyAlignment="1">
      <alignment horizontal="left"/>
      <protection/>
    </xf>
    <xf numFmtId="49" fontId="17" fillId="0" borderId="0" xfId="143" applyNumberFormat="1" applyFont="1" applyBorder="1" applyAlignment="1">
      <alignment horizontal="left"/>
      <protection/>
    </xf>
    <xf numFmtId="49" fontId="11" fillId="0" borderId="26" xfId="143" applyNumberFormat="1" applyFont="1" applyBorder="1" applyAlignment="1">
      <alignment horizontal="center" vertical="center" wrapText="1"/>
      <protection/>
    </xf>
    <xf numFmtId="49" fontId="11" fillId="0" borderId="25" xfId="143" applyNumberFormat="1" applyFont="1" applyBorder="1" applyAlignment="1">
      <alignment horizontal="center" vertical="center" wrapText="1"/>
      <protection/>
    </xf>
    <xf numFmtId="49" fontId="7" fillId="0" borderId="0" xfId="143" applyNumberFormat="1" applyFont="1" applyAlignment="1">
      <alignment/>
      <protection/>
    </xf>
    <xf numFmtId="49" fontId="0" fillId="0" borderId="0" xfId="143" applyNumberFormat="1" applyFont="1" applyBorder="1" applyAlignment="1">
      <alignment horizontal="left"/>
      <protection/>
    </xf>
    <xf numFmtId="49" fontId="23" fillId="0" borderId="26" xfId="143" applyNumberFormat="1" applyFont="1" applyBorder="1" applyAlignment="1">
      <alignment horizontal="center" vertical="center" wrapText="1"/>
      <protection/>
    </xf>
    <xf numFmtId="49" fontId="23" fillId="0" borderId="25" xfId="143" applyNumberFormat="1" applyFont="1" applyBorder="1" applyAlignment="1">
      <alignment horizontal="center" vertical="center" wrapText="1"/>
      <protection/>
    </xf>
    <xf numFmtId="49" fontId="94" fillId="3" borderId="26" xfId="143" applyNumberFormat="1" applyFont="1" applyFill="1" applyBorder="1" applyAlignment="1">
      <alignment horizontal="center" vertical="center" wrapText="1"/>
      <protection/>
    </xf>
    <xf numFmtId="49" fontId="94" fillId="3" borderId="25" xfId="143" applyNumberFormat="1" applyFont="1" applyFill="1" applyBorder="1" applyAlignment="1">
      <alignment horizontal="center" vertical="center" wrapText="1"/>
      <protection/>
    </xf>
    <xf numFmtId="49" fontId="93" fillId="3" borderId="26" xfId="143" applyNumberFormat="1" applyFont="1" applyFill="1" applyBorder="1" applyAlignment="1">
      <alignment horizontal="center" vertical="center" wrapText="1"/>
      <protection/>
    </xf>
    <xf numFmtId="49" fontId="93" fillId="3" borderId="25" xfId="143" applyNumberFormat="1" applyFont="1" applyFill="1" applyBorder="1" applyAlignment="1">
      <alignment horizontal="center" vertical="center" wrapText="1"/>
      <protection/>
    </xf>
    <xf numFmtId="49" fontId="10" fillId="0" borderId="21" xfId="143" applyNumberFormat="1" applyFont="1" applyBorder="1" applyAlignment="1">
      <alignment horizontal="center" vertical="center" wrapText="1"/>
      <protection/>
    </xf>
    <xf numFmtId="49" fontId="10" fillId="0" borderId="23" xfId="143" applyNumberFormat="1" applyFont="1" applyBorder="1" applyAlignment="1">
      <alignment horizontal="center" vertical="center" wrapText="1"/>
      <protection/>
    </xf>
    <xf numFmtId="49" fontId="10" fillId="0" borderId="39" xfId="143" applyNumberFormat="1" applyFont="1" applyBorder="1" applyAlignment="1">
      <alignment horizontal="center" vertical="center" wrapText="1"/>
      <protection/>
    </xf>
    <xf numFmtId="49" fontId="10" fillId="0" borderId="41" xfId="143" applyNumberFormat="1" applyFont="1" applyBorder="1" applyAlignment="1">
      <alignment horizontal="center" vertical="center" wrapText="1"/>
      <protection/>
    </xf>
    <xf numFmtId="49" fontId="23" fillId="0" borderId="0" xfId="143" applyNumberFormat="1" applyFont="1" applyAlignment="1">
      <alignment horizontal="center"/>
      <protection/>
    </xf>
    <xf numFmtId="49" fontId="22" fillId="0" borderId="22" xfId="143" applyNumberFormat="1" applyFont="1" applyBorder="1" applyAlignment="1">
      <alignment horizontal="left"/>
      <protection/>
    </xf>
    <xf numFmtId="49" fontId="35" fillId="0" borderId="0" xfId="143" applyNumberFormat="1" applyFont="1" applyBorder="1" applyAlignment="1">
      <alignment horizontal="left" wrapText="1"/>
      <protection/>
    </xf>
    <xf numFmtId="49" fontId="0" fillId="0" borderId="0" xfId="143" applyNumberFormat="1" applyFont="1" applyFill="1" applyAlignment="1">
      <alignment horizontal="left"/>
      <protection/>
    </xf>
    <xf numFmtId="49" fontId="93" fillId="3" borderId="26" xfId="143" applyNumberFormat="1" applyFont="1" applyFill="1" applyBorder="1" applyAlignment="1">
      <alignment horizontal="center" vertical="center"/>
      <protection/>
    </xf>
    <xf numFmtId="49" fontId="93" fillId="3" borderId="25" xfId="143" applyNumberFormat="1" applyFont="1" applyFill="1" applyBorder="1" applyAlignment="1">
      <alignment horizontal="center" vertical="center"/>
      <protection/>
    </xf>
    <xf numFmtId="49" fontId="10" fillId="0" borderId="27" xfId="143" applyNumberFormat="1" applyFont="1" applyFill="1" applyBorder="1" applyAlignment="1">
      <alignment horizontal="center" vertical="center" wrapText="1"/>
      <protection/>
    </xf>
    <xf numFmtId="49" fontId="10" fillId="0" borderId="37" xfId="143" applyNumberFormat="1" applyFont="1" applyFill="1" applyBorder="1" applyAlignment="1">
      <alignment horizontal="center" vertical="center" wrapText="1"/>
      <protection/>
    </xf>
    <xf numFmtId="0" fontId="86" fillId="0" borderId="41" xfId="143" applyFont="1" applyFill="1" applyBorder="1" applyAlignment="1">
      <alignment horizontal="center" vertical="center" wrapText="1"/>
      <protection/>
    </xf>
    <xf numFmtId="0" fontId="86" fillId="0" borderId="25" xfId="143" applyFont="1" applyFill="1" applyBorder="1" applyAlignment="1">
      <alignment horizontal="center" vertical="center" wrapText="1"/>
      <protection/>
    </xf>
    <xf numFmtId="49" fontId="22" fillId="0" borderId="0" xfId="143" applyNumberFormat="1" applyFont="1" applyFill="1" applyBorder="1" applyAlignment="1">
      <alignment horizontal="left"/>
      <protection/>
    </xf>
    <xf numFmtId="49" fontId="10" fillId="0" borderId="41" xfId="143" applyNumberFormat="1" applyFont="1" applyFill="1" applyBorder="1" applyAlignment="1">
      <alignment horizontal="center" vertical="center" wrapText="1"/>
      <protection/>
    </xf>
    <xf numFmtId="49" fontId="17" fillId="0" borderId="22" xfId="143" applyNumberFormat="1" applyFont="1" applyFill="1" applyBorder="1" applyAlignment="1">
      <alignment horizontal="center" vertical="center"/>
      <protection/>
    </xf>
    <xf numFmtId="49" fontId="33" fillId="0" borderId="0" xfId="143" applyNumberFormat="1" applyFont="1" applyAlignment="1">
      <alignment horizontal="center"/>
      <protection/>
    </xf>
    <xf numFmtId="49" fontId="10" fillId="47" borderId="26" xfId="143" applyNumberFormat="1" applyFont="1" applyFill="1" applyBorder="1" applyAlignment="1">
      <alignment horizontal="center" vertical="center"/>
      <protection/>
    </xf>
    <xf numFmtId="49" fontId="10" fillId="47" borderId="25" xfId="143" applyNumberFormat="1" applyFont="1" applyFill="1" applyBorder="1" applyAlignment="1">
      <alignment horizontal="center" vertical="center"/>
      <protection/>
    </xf>
    <xf numFmtId="49" fontId="10" fillId="0" borderId="35" xfId="143" applyNumberFormat="1" applyFont="1" applyFill="1" applyBorder="1" applyAlignment="1">
      <alignment horizontal="center" vertical="center" wrapText="1"/>
      <protection/>
    </xf>
    <xf numFmtId="49" fontId="10" fillId="0" borderId="36" xfId="143" applyNumberFormat="1" applyFont="1" applyFill="1" applyBorder="1" applyAlignment="1">
      <alignment horizontal="center" vertical="center" wrapText="1"/>
      <protection/>
    </xf>
    <xf numFmtId="49" fontId="10" fillId="0" borderId="24" xfId="143" applyNumberFormat="1" applyFont="1" applyFill="1" applyBorder="1" applyAlignment="1">
      <alignment horizontal="center" vertical="center" wrapText="1"/>
      <protection/>
    </xf>
    <xf numFmtId="49" fontId="10" fillId="0" borderId="40" xfId="143" applyNumberFormat="1" applyFont="1" applyFill="1" applyBorder="1" applyAlignment="1">
      <alignment horizontal="center" vertical="center" wrapText="1"/>
      <protection/>
    </xf>
    <xf numFmtId="49" fontId="23" fillId="0" borderId="26" xfId="143" applyNumberFormat="1" applyFont="1" applyFill="1" applyBorder="1" applyAlignment="1">
      <alignment horizontal="center" vertical="center"/>
      <protection/>
    </xf>
    <xf numFmtId="49" fontId="23" fillId="0" borderId="25" xfId="143" applyNumberFormat="1" applyFont="1" applyFill="1" applyBorder="1" applyAlignment="1">
      <alignment horizontal="center" vertical="center"/>
      <protection/>
    </xf>
    <xf numFmtId="49" fontId="94" fillId="3" borderId="26" xfId="143" applyNumberFormat="1" applyFont="1" applyFill="1" applyBorder="1" applyAlignment="1">
      <alignment horizontal="center" vertical="center"/>
      <protection/>
    </xf>
    <xf numFmtId="49" fontId="94" fillId="3" borderId="25" xfId="143" applyNumberFormat="1" applyFont="1" applyFill="1" applyBorder="1" applyAlignment="1">
      <alignment horizontal="center" vertical="center"/>
      <protection/>
    </xf>
    <xf numFmtId="0" fontId="18" fillId="0" borderId="0" xfId="143" applyNumberFormat="1" applyFont="1" applyAlignment="1">
      <alignment horizontal="center"/>
      <protection/>
    </xf>
    <xf numFmtId="0" fontId="37" fillId="0" borderId="0" xfId="143" applyNumberFormat="1" applyFont="1" applyAlignment="1">
      <alignment horizontal="center"/>
      <protection/>
    </xf>
    <xf numFmtId="0" fontId="27" fillId="0" borderId="0" xfId="143" applyNumberFormat="1" applyFont="1" applyAlignment="1">
      <alignment horizontal="center"/>
      <protection/>
    </xf>
    <xf numFmtId="0" fontId="11" fillId="0" borderId="20" xfId="143" applyFont="1" applyFill="1" applyBorder="1" applyAlignment="1">
      <alignment horizontal="center" vertical="center" wrapText="1"/>
      <protection/>
    </xf>
    <xf numFmtId="0" fontId="22" fillId="0" borderId="0" xfId="143" applyFont="1" applyBorder="1" applyAlignment="1">
      <alignment horizontal="left"/>
      <protection/>
    </xf>
    <xf numFmtId="0" fontId="17" fillId="0" borderId="0" xfId="143" applyFont="1" applyAlignment="1">
      <alignment horizontal="center"/>
      <protection/>
    </xf>
    <xf numFmtId="49" fontId="35" fillId="0" borderId="0" xfId="143" applyNumberFormat="1" applyFont="1" applyBorder="1" applyAlignment="1">
      <alignment horizontal="justify" vertical="justify" wrapText="1"/>
      <protection/>
    </xf>
    <xf numFmtId="0" fontId="33" fillId="47" borderId="0" xfId="143" applyFont="1" applyFill="1" applyBorder="1" applyAlignment="1">
      <alignment horizontal="center"/>
      <protection/>
    </xf>
    <xf numFmtId="49" fontId="11" fillId="0" borderId="35" xfId="143" applyNumberFormat="1" applyFont="1" applyFill="1" applyBorder="1" applyAlignment="1">
      <alignment horizontal="center" vertical="center"/>
      <protection/>
    </xf>
    <xf numFmtId="49" fontId="11" fillId="0" borderId="36" xfId="143" applyNumberFormat="1" applyFont="1" applyFill="1" applyBorder="1" applyAlignment="1">
      <alignment horizontal="center" vertical="center"/>
      <protection/>
    </xf>
    <xf numFmtId="49" fontId="11" fillId="0" borderId="24" xfId="143" applyNumberFormat="1" applyFont="1" applyFill="1" applyBorder="1" applyAlignment="1">
      <alignment horizontal="center" vertical="center"/>
      <protection/>
    </xf>
    <xf numFmtId="49" fontId="11" fillId="0" borderId="40" xfId="143" applyNumberFormat="1" applyFont="1" applyFill="1" applyBorder="1" applyAlignment="1">
      <alignment horizontal="center" vertical="center"/>
      <protection/>
    </xf>
    <xf numFmtId="49" fontId="11" fillId="0" borderId="27" xfId="143" applyNumberFormat="1" applyFont="1" applyFill="1" applyBorder="1" applyAlignment="1">
      <alignment horizontal="center" vertical="center"/>
      <protection/>
    </xf>
    <xf numFmtId="49" fontId="11" fillId="0" borderId="37" xfId="143" applyNumberFormat="1" applyFont="1" applyFill="1" applyBorder="1" applyAlignment="1">
      <alignment horizontal="center" vertical="center"/>
      <protection/>
    </xf>
    <xf numFmtId="0" fontId="29" fillId="0" borderId="0" xfId="143" applyFont="1" applyAlignment="1">
      <alignment horizontal="center"/>
      <protection/>
    </xf>
    <xf numFmtId="49" fontId="29" fillId="47" borderId="42" xfId="0" applyNumberFormat="1" applyFont="1" applyFill="1" applyBorder="1" applyAlignment="1">
      <alignment horizontal="center" vertical="center"/>
    </xf>
    <xf numFmtId="49" fontId="29" fillId="47" borderId="43" xfId="0" applyNumberFormat="1" applyFont="1" applyFill="1" applyBorder="1" applyAlignment="1">
      <alignment horizontal="center" vertical="center"/>
    </xf>
    <xf numFmtId="49" fontId="104" fillId="47" borderId="26" xfId="0" applyNumberFormat="1" applyFont="1" applyFill="1" applyBorder="1" applyAlignment="1">
      <alignment horizontal="left"/>
    </xf>
    <xf numFmtId="49" fontId="104" fillId="47" borderId="41" xfId="0" applyNumberFormat="1" applyFont="1" applyFill="1" applyBorder="1" applyAlignment="1">
      <alignment horizontal="left"/>
    </xf>
    <xf numFmtId="49" fontId="104" fillId="47" borderId="25" xfId="0" applyNumberFormat="1" applyFont="1" applyFill="1" applyBorder="1" applyAlignment="1">
      <alignment horizontal="left"/>
    </xf>
    <xf numFmtId="0" fontId="0" fillId="54" borderId="22" xfId="0" applyFill="1" applyBorder="1" applyAlignment="1">
      <alignment horizontal="left" vertical="center" wrapText="1"/>
    </xf>
    <xf numFmtId="0" fontId="0" fillId="0" borderId="0" xfId="0" applyAlignment="1" quotePrefix="1">
      <alignment horizontal="justify" vertical="center" wrapText="1"/>
    </xf>
    <xf numFmtId="0" fontId="0" fillId="0" borderId="0" xfId="0" applyAlignment="1" quotePrefix="1">
      <alignment horizontal="left"/>
    </xf>
    <xf numFmtId="2" fontId="6" fillId="0" borderId="0" xfId="0" applyNumberFormat="1" applyFont="1" applyFill="1" applyAlignment="1">
      <alignment horizontal="left"/>
    </xf>
    <xf numFmtId="2" fontId="18" fillId="0" borderId="0" xfId="0" applyNumberFormat="1" applyFont="1" applyFill="1" applyAlignment="1">
      <alignment horizontal="center"/>
    </xf>
    <xf numFmtId="2" fontId="7" fillId="0" borderId="0" xfId="0" applyNumberFormat="1" applyFont="1" applyFill="1" applyAlignment="1">
      <alignment horizontal="left"/>
    </xf>
    <xf numFmtId="2" fontId="11" fillId="0" borderId="0" xfId="0" applyNumberFormat="1" applyFont="1" applyFill="1" applyAlignment="1">
      <alignment horizontal="left"/>
    </xf>
    <xf numFmtId="2" fontId="120" fillId="0" borderId="0" xfId="0" applyNumberFormat="1" applyFont="1" applyFill="1" applyAlignment="1">
      <alignment horizontal="center"/>
    </xf>
    <xf numFmtId="2" fontId="0" fillId="0" borderId="0" xfId="0" applyNumberFormat="1" applyFont="1" applyFill="1" applyBorder="1" applyAlignment="1">
      <alignment horizontal="center"/>
    </xf>
    <xf numFmtId="2" fontId="7" fillId="0" borderId="39" xfId="0" applyNumberFormat="1" applyFont="1" applyFill="1" applyBorder="1" applyAlignment="1">
      <alignment horizontal="center" vertical="center" wrapText="1"/>
    </xf>
    <xf numFmtId="2" fontId="7" fillId="0" borderId="23" xfId="0" applyNumberFormat="1" applyFont="1" applyFill="1" applyBorder="1" applyAlignment="1">
      <alignment horizontal="center" vertical="center" wrapText="1"/>
    </xf>
    <xf numFmtId="2" fontId="7" fillId="0" borderId="26" xfId="0" applyNumberFormat="1" applyFont="1" applyFill="1" applyBorder="1" applyAlignment="1">
      <alignment horizontal="center" vertical="center" wrapText="1"/>
    </xf>
    <xf numFmtId="2" fontId="7" fillId="0" borderId="25" xfId="0" applyNumberFormat="1" applyFont="1" applyFill="1" applyBorder="1" applyAlignment="1">
      <alignment horizontal="center" vertical="center" wrapText="1"/>
    </xf>
    <xf numFmtId="2" fontId="7" fillId="0" borderId="22" xfId="0" applyNumberFormat="1" applyFont="1" applyFill="1" applyBorder="1" applyAlignment="1">
      <alignment horizontal="center"/>
    </xf>
    <xf numFmtId="2" fontId="16" fillId="0" borderId="26" xfId="0" applyNumberFormat="1" applyFont="1" applyFill="1" applyBorder="1" applyAlignment="1">
      <alignment horizontal="center" vertical="center"/>
    </xf>
    <xf numFmtId="2" fontId="16" fillId="0" borderId="25" xfId="0" applyNumberFormat="1" applyFont="1" applyFill="1" applyBorder="1" applyAlignment="1">
      <alignment horizontal="center" vertical="center"/>
    </xf>
    <xf numFmtId="2" fontId="7" fillId="0" borderId="21" xfId="0" applyNumberFormat="1" applyFont="1" applyFill="1" applyBorder="1" applyAlignment="1">
      <alignment horizontal="center" vertical="center" wrapText="1"/>
    </xf>
    <xf numFmtId="2" fontId="11" fillId="0" borderId="35" xfId="0" applyNumberFormat="1" applyFont="1" applyFill="1" applyBorder="1" applyAlignment="1">
      <alignment horizontal="center" vertical="center" wrapText="1"/>
    </xf>
    <xf numFmtId="2" fontId="11" fillId="0" borderId="36" xfId="0" applyNumberFormat="1" applyFont="1" applyFill="1" applyBorder="1" applyAlignment="1">
      <alignment horizontal="center" vertical="center" wrapText="1"/>
    </xf>
    <xf numFmtId="2" fontId="11" fillId="0" borderId="24" xfId="0" applyNumberFormat="1" applyFont="1" applyFill="1" applyBorder="1" applyAlignment="1">
      <alignment horizontal="center" vertical="center" wrapText="1"/>
    </xf>
    <xf numFmtId="2" fontId="11" fillId="0" borderId="40" xfId="0" applyNumberFormat="1" applyFont="1" applyFill="1" applyBorder="1" applyAlignment="1">
      <alignment horizontal="center" vertical="center" wrapText="1"/>
    </xf>
    <xf numFmtId="2" fontId="11" fillId="0" borderId="27" xfId="0" applyNumberFormat="1" applyFont="1" applyFill="1" applyBorder="1" applyAlignment="1">
      <alignment horizontal="center" vertical="center" wrapText="1"/>
    </xf>
    <xf numFmtId="2" fontId="11" fillId="0" borderId="37" xfId="0" applyNumberFormat="1" applyFont="1" applyFill="1" applyBorder="1" applyAlignment="1">
      <alignment horizontal="center" vertical="center" wrapText="1"/>
    </xf>
    <xf numFmtId="2" fontId="11" fillId="0" borderId="26"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2" fontId="11" fillId="0" borderId="41" xfId="0" applyNumberFormat="1" applyFont="1" applyFill="1" applyBorder="1" applyAlignment="1">
      <alignment horizontal="center" vertical="center" wrapText="1"/>
    </xf>
    <xf numFmtId="2" fontId="11" fillId="0" borderId="25" xfId="0" applyNumberFormat="1" applyFont="1" applyFill="1" applyBorder="1" applyAlignment="1">
      <alignment horizontal="center" vertical="center" wrapText="1"/>
    </xf>
    <xf numFmtId="0" fontId="7" fillId="0" borderId="39" xfId="0" applyFont="1" applyFill="1" applyBorder="1" applyAlignment="1">
      <alignment horizontal="center" vertical="center"/>
    </xf>
    <xf numFmtId="0" fontId="7" fillId="0" borderId="23" xfId="0" applyFont="1" applyFill="1" applyBorder="1" applyAlignment="1">
      <alignment horizontal="center" vertical="center"/>
    </xf>
    <xf numFmtId="2" fontId="7" fillId="0" borderId="27" xfId="0" applyNumberFormat="1" applyFont="1" applyFill="1" applyBorder="1" applyAlignment="1">
      <alignment horizontal="center" vertical="center" wrapText="1"/>
    </xf>
    <xf numFmtId="2" fontId="7" fillId="0" borderId="22" xfId="0" applyNumberFormat="1" applyFont="1" applyFill="1" applyBorder="1" applyAlignment="1">
      <alignment horizontal="center" vertical="center" wrapText="1"/>
    </xf>
    <xf numFmtId="2" fontId="7" fillId="0" borderId="37" xfId="0" applyNumberFormat="1" applyFont="1" applyFill="1" applyBorder="1" applyAlignment="1">
      <alignment horizontal="center" vertical="center" wrapText="1"/>
    </xf>
    <xf numFmtId="49" fontId="29" fillId="0" borderId="26" xfId="0" applyNumberFormat="1" applyFont="1" applyBorder="1" applyAlignment="1">
      <alignment horizontal="center"/>
    </xf>
    <xf numFmtId="49" fontId="29" fillId="0" borderId="25" xfId="0" applyNumberFormat="1" applyFont="1" applyBorder="1" applyAlignment="1">
      <alignment horizontal="center"/>
    </xf>
    <xf numFmtId="49" fontId="18" fillId="0" borderId="0" xfId="0" applyNumberFormat="1" applyFont="1" applyAlignment="1">
      <alignment horizontal="center" wrapText="1"/>
    </xf>
    <xf numFmtId="49" fontId="18" fillId="0" borderId="0" xfId="0" applyNumberFormat="1" applyFont="1" applyAlignment="1">
      <alignment horizontal="center"/>
    </xf>
    <xf numFmtId="49" fontId="18" fillId="0" borderId="20" xfId="0" applyNumberFormat="1" applyFont="1" applyBorder="1" applyAlignment="1">
      <alignment horizontal="center" wrapText="1"/>
    </xf>
    <xf numFmtId="49" fontId="18" fillId="0" borderId="20" xfId="0" applyNumberFormat="1" applyFont="1" applyBorder="1" applyAlignment="1">
      <alignment horizontal="center"/>
    </xf>
    <xf numFmtId="49" fontId="29" fillId="0" borderId="20" xfId="0" applyNumberFormat="1" applyFont="1" applyBorder="1" applyAlignment="1">
      <alignment horizontal="center"/>
    </xf>
    <xf numFmtId="49" fontId="6" fillId="0" borderId="26" xfId="0" applyNumberFormat="1" applyFont="1" applyBorder="1" applyAlignment="1">
      <alignment horizontal="center"/>
    </xf>
    <xf numFmtId="49" fontId="6" fillId="0" borderId="25" xfId="0" applyNumberFormat="1" applyFont="1" applyBorder="1" applyAlignment="1">
      <alignment horizontal="center"/>
    </xf>
    <xf numFmtId="49" fontId="6" fillId="0" borderId="20" xfId="0" applyNumberFormat="1" applyFont="1" applyBorder="1" applyAlignment="1">
      <alignment horizontal="center"/>
    </xf>
    <xf numFmtId="2" fontId="16" fillId="0" borderId="20" xfId="0" applyNumberFormat="1" applyFont="1" applyFill="1" applyBorder="1" applyAlignment="1">
      <alignment horizontal="center" vertical="center"/>
    </xf>
    <xf numFmtId="2" fontId="7" fillId="0" borderId="20" xfId="0"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29" fillId="0" borderId="0" xfId="0" applyNumberFormat="1" applyFont="1" applyFill="1" applyAlignment="1">
      <alignment horizontal="center"/>
    </xf>
    <xf numFmtId="0" fontId="29" fillId="0" borderId="0" xfId="0" applyNumberFormat="1" applyFont="1" applyFill="1" applyBorder="1" applyAlignment="1">
      <alignment horizontal="center"/>
    </xf>
    <xf numFmtId="49" fontId="18" fillId="0" borderId="0" xfId="0" applyNumberFormat="1" applyFont="1" applyFill="1" applyAlignment="1">
      <alignment horizontal="center" wrapText="1"/>
    </xf>
    <xf numFmtId="49" fontId="18" fillId="0" borderId="0" xfId="0" applyNumberFormat="1" applyFont="1" applyFill="1" applyAlignment="1">
      <alignment horizontal="center"/>
    </xf>
    <xf numFmtId="49" fontId="29" fillId="0" borderId="26" xfId="0" applyNumberFormat="1" applyFont="1" applyFill="1" applyBorder="1" applyAlignment="1">
      <alignment horizontal="center" vertical="center"/>
    </xf>
    <xf numFmtId="49" fontId="29"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0" fontId="35" fillId="0" borderId="19" xfId="0" applyNumberFormat="1" applyFont="1" applyFill="1" applyBorder="1" applyAlignment="1">
      <alignment horizontal="center"/>
    </xf>
    <xf numFmtId="2" fontId="6" fillId="0" borderId="0" xfId="0" applyNumberFormat="1" applyFont="1" applyFill="1" applyBorder="1" applyAlignment="1">
      <alignment horizontal="left"/>
    </xf>
    <xf numFmtId="2" fontId="0" fillId="0" borderId="0" xfId="0" applyNumberFormat="1" applyFont="1" applyFill="1" applyAlignment="1">
      <alignment horizontal="left"/>
    </xf>
    <xf numFmtId="2" fontId="7" fillId="0" borderId="39" xfId="0" applyNumberFormat="1" applyFont="1" applyFill="1" applyBorder="1" applyAlignment="1">
      <alignment horizontal="center" vertical="center" wrapText="1"/>
    </xf>
    <xf numFmtId="2" fontId="7" fillId="0" borderId="23" xfId="0" applyNumberFormat="1" applyFont="1" applyFill="1" applyBorder="1" applyAlignment="1">
      <alignment horizontal="center" vertical="center" wrapText="1"/>
    </xf>
    <xf numFmtId="2" fontId="132" fillId="0" borderId="0" xfId="0" applyNumberFormat="1" applyFont="1" applyFill="1" applyAlignment="1">
      <alignment horizontal="center"/>
    </xf>
    <xf numFmtId="2" fontId="0" fillId="0" borderId="0" xfId="0" applyNumberFormat="1" applyFont="1" applyFill="1" applyBorder="1" applyAlignment="1">
      <alignment horizontal="center"/>
    </xf>
    <xf numFmtId="2" fontId="7" fillId="0" borderId="21" xfId="0" applyNumberFormat="1" applyFont="1" applyFill="1" applyBorder="1" applyAlignment="1">
      <alignment horizontal="center" vertical="center" wrapText="1"/>
    </xf>
    <xf numFmtId="2" fontId="10" fillId="0" borderId="26" xfId="0" applyNumberFormat="1" applyFont="1" applyFill="1" applyBorder="1" applyAlignment="1">
      <alignment horizontal="center"/>
    </xf>
    <xf numFmtId="2" fontId="10" fillId="0" borderId="25" xfId="0" applyNumberFormat="1" applyFont="1" applyFill="1" applyBorder="1" applyAlignment="1">
      <alignment horizontal="center"/>
    </xf>
    <xf numFmtId="2" fontId="7" fillId="0" borderId="26" xfId="0" applyNumberFormat="1" applyFont="1" applyFill="1" applyBorder="1" applyAlignment="1">
      <alignment horizontal="center" vertical="center" wrapText="1"/>
    </xf>
    <xf numFmtId="2" fontId="7" fillId="0" borderId="25" xfId="0" applyNumberFormat="1" applyFont="1" applyFill="1" applyBorder="1" applyAlignment="1">
      <alignment horizontal="center" vertical="center" wrapText="1"/>
    </xf>
    <xf numFmtId="2" fontId="7" fillId="0" borderId="27" xfId="0" applyNumberFormat="1" applyFont="1" applyFill="1" applyBorder="1" applyAlignment="1">
      <alignment horizontal="center" vertical="center" wrapText="1"/>
    </xf>
    <xf numFmtId="2" fontId="7" fillId="0" borderId="22" xfId="0" applyNumberFormat="1" applyFont="1" applyFill="1" applyBorder="1" applyAlignment="1">
      <alignment horizontal="center" vertical="center" wrapText="1"/>
    </xf>
    <xf numFmtId="2" fontId="7" fillId="0" borderId="37" xfId="0" applyNumberFormat="1" applyFont="1" applyFill="1" applyBorder="1" applyAlignment="1">
      <alignment horizontal="center" vertical="center" wrapText="1"/>
    </xf>
    <xf numFmtId="0" fontId="35" fillId="0" borderId="19" xfId="0" applyNumberFormat="1" applyFont="1" applyFill="1" applyBorder="1" applyAlignment="1">
      <alignment horizontal="center" wrapText="1"/>
    </xf>
    <xf numFmtId="49" fontId="29" fillId="0" borderId="26" xfId="0" applyNumberFormat="1" applyFont="1" applyFill="1" applyBorder="1" applyAlignment="1">
      <alignment horizontal="center"/>
    </xf>
    <xf numFmtId="49" fontId="29" fillId="0" borderId="25" xfId="0" applyNumberFormat="1" applyFont="1" applyFill="1" applyBorder="1" applyAlignment="1">
      <alignment horizontal="center"/>
    </xf>
    <xf numFmtId="49" fontId="6" fillId="0" borderId="26" xfId="0" applyNumberFormat="1" applyFont="1" applyFill="1" applyBorder="1" applyAlignment="1">
      <alignment horizontal="center"/>
    </xf>
    <xf numFmtId="49" fontId="6" fillId="0" borderId="25" xfId="0" applyNumberFormat="1" applyFont="1" applyFill="1" applyBorder="1" applyAlignment="1">
      <alignment horizontal="center"/>
    </xf>
    <xf numFmtId="2" fontId="78" fillId="0" borderId="26" xfId="0" applyNumberFormat="1" applyFont="1" applyFill="1" applyBorder="1" applyAlignment="1">
      <alignment horizontal="center" vertical="center"/>
    </xf>
    <xf numFmtId="2" fontId="78" fillId="0" borderId="25" xfId="0" applyNumberFormat="1" applyFont="1" applyFill="1" applyBorder="1" applyAlignment="1">
      <alignment horizontal="center" vertical="center"/>
    </xf>
    <xf numFmtId="0" fontId="7" fillId="0" borderId="39" xfId="0" applyFont="1" applyFill="1" applyBorder="1" applyAlignment="1">
      <alignment horizontal="center" vertical="center"/>
    </xf>
    <xf numFmtId="0" fontId="7" fillId="0" borderId="23" xfId="0" applyFont="1" applyFill="1" applyBorder="1" applyAlignment="1">
      <alignment horizontal="center" vertical="center"/>
    </xf>
    <xf numFmtId="0" fontId="6" fillId="0" borderId="0" xfId="0" applyNumberFormat="1" applyFont="1" applyFill="1" applyAlignment="1">
      <alignment horizontal="center"/>
    </xf>
    <xf numFmtId="0" fontId="22"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7" fillId="0" borderId="0" xfId="0" applyNumberFormat="1" applyFont="1" applyFill="1" applyAlignment="1">
      <alignment horizontal="left"/>
    </xf>
    <xf numFmtId="0" fontId="6" fillId="0" borderId="20" xfId="0" applyFont="1" applyFill="1" applyBorder="1" applyAlignment="1">
      <alignment horizontal="center"/>
    </xf>
    <xf numFmtId="0" fontId="0" fillId="0" borderId="0" xfId="0" applyNumberFormat="1" applyFont="1" applyFill="1" applyAlignment="1">
      <alignment horizontal="center" wrapText="1"/>
    </xf>
    <xf numFmtId="0" fontId="11" fillId="0" borderId="20" xfId="0" applyNumberFormat="1" applyFont="1" applyFill="1" applyBorder="1" applyAlignment="1">
      <alignment horizontal="center" vertical="center" wrapText="1"/>
    </xf>
    <xf numFmtId="0" fontId="30" fillId="0" borderId="27" xfId="0" applyNumberFormat="1" applyFont="1" applyFill="1" applyBorder="1" applyAlignment="1">
      <alignment horizontal="center" vertical="center" wrapText="1"/>
    </xf>
    <xf numFmtId="0" fontId="30" fillId="0" borderId="37" xfId="0" applyNumberFormat="1" applyFont="1" applyFill="1" applyBorder="1" applyAlignment="1">
      <alignment horizontal="center" vertical="center" wrapText="1"/>
    </xf>
    <xf numFmtId="0" fontId="11" fillId="0" borderId="27"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2" fontId="10" fillId="0" borderId="20" xfId="0" applyNumberFormat="1" applyFont="1" applyFill="1" applyBorder="1" applyAlignment="1">
      <alignment horizontal="center" vertical="center" wrapText="1"/>
    </xf>
    <xf numFmtId="0" fontId="11" fillId="0" borderId="0" xfId="0" applyFont="1" applyFill="1" applyAlignment="1">
      <alignment horizontal="left"/>
    </xf>
    <xf numFmtId="0" fontId="105" fillId="0" borderId="22" xfId="0" applyFont="1" applyFill="1" applyBorder="1" applyAlignment="1">
      <alignment horizontal="center"/>
    </xf>
    <xf numFmtId="0" fontId="6" fillId="0" borderId="0" xfId="0" applyNumberFormat="1" applyFont="1" applyFill="1" applyBorder="1" applyAlignment="1">
      <alignment horizontal="left"/>
    </xf>
    <xf numFmtId="0" fontId="6" fillId="0" borderId="0" xfId="0" applyFont="1" applyFill="1" applyBorder="1" applyAlignment="1">
      <alignment horizontal="left"/>
    </xf>
    <xf numFmtId="2" fontId="0" fillId="0" borderId="0" xfId="0" applyNumberFormat="1" applyFont="1" applyFill="1" applyAlignment="1">
      <alignment horizontal="left"/>
    </xf>
    <xf numFmtId="0" fontId="18" fillId="0" borderId="0" xfId="0" applyNumberFormat="1" applyFont="1" applyFill="1" applyAlignment="1">
      <alignment horizontal="center"/>
    </xf>
    <xf numFmtId="0" fontId="120" fillId="0" borderId="0" xfId="0" applyNumberFormat="1" applyFont="1" applyFill="1" applyAlignment="1">
      <alignment horizontal="center" wrapText="1"/>
    </xf>
    <xf numFmtId="0" fontId="6" fillId="0" borderId="0" xfId="0" applyFont="1" applyFill="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7" fillId="0" borderId="0" xfId="0" applyNumberFormat="1" applyFont="1" applyFill="1" applyBorder="1" applyAlignment="1">
      <alignment horizontal="left" wrapText="1"/>
    </xf>
    <xf numFmtId="0" fontId="11" fillId="0" borderId="2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1" fillId="0" borderId="39"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41"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0" fillId="0" borderId="0" xfId="0" applyNumberFormat="1" applyFont="1" applyFill="1" applyAlignment="1">
      <alignment horizontal="center"/>
    </xf>
    <xf numFmtId="0" fontId="6" fillId="0" borderId="0" xfId="0" applyNumberFormat="1" applyFont="1" applyFill="1" applyBorder="1" applyAlignment="1">
      <alignment horizontal="center" wrapText="1"/>
    </xf>
    <xf numFmtId="0" fontId="0" fillId="0" borderId="0" xfId="0" applyNumberFormat="1" applyFont="1" applyFill="1" applyBorder="1" applyAlignment="1">
      <alignment horizontal="center"/>
    </xf>
    <xf numFmtId="0" fontId="0" fillId="0" borderId="0" xfId="0" applyNumberFormat="1" applyFont="1" applyFill="1" applyAlignment="1">
      <alignment horizontal="left"/>
    </xf>
    <xf numFmtId="0" fontId="19" fillId="0" borderId="0" xfId="0" applyNumberFormat="1" applyFont="1" applyFill="1" applyAlignment="1">
      <alignment horizontal="center" wrapText="1"/>
    </xf>
    <xf numFmtId="0" fontId="7" fillId="0" borderId="21"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6" fillId="0" borderId="0" xfId="0" applyFont="1" applyFill="1" applyAlignment="1">
      <alignment horizontal="left"/>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5" fillId="0" borderId="19" xfId="0" applyFont="1" applyFill="1" applyBorder="1" applyAlignment="1">
      <alignment horizontal="center" wrapText="1"/>
    </xf>
    <xf numFmtId="0" fontId="29" fillId="0" borderId="0" xfId="0" applyFont="1" applyFill="1" applyAlignment="1">
      <alignment horizontal="center"/>
    </xf>
    <xf numFmtId="0" fontId="29" fillId="0" borderId="0" xfId="0" applyFont="1" applyFill="1" applyBorder="1" applyAlignment="1">
      <alignment horizontal="center" wrapText="1"/>
    </xf>
    <xf numFmtId="0" fontId="22" fillId="0" borderId="19" xfId="0" applyFont="1" applyFill="1" applyBorder="1" applyAlignment="1">
      <alignment horizontal="center" wrapText="1"/>
    </xf>
    <xf numFmtId="0" fontId="6" fillId="0" borderId="0" xfId="0" applyFont="1" applyFill="1" applyBorder="1" applyAlignment="1">
      <alignment horizontal="center"/>
    </xf>
    <xf numFmtId="0" fontId="29"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left" vertical="center" wrapText="1"/>
      <protection/>
    </xf>
    <xf numFmtId="49" fontId="11" fillId="0" borderId="20" xfId="0" applyNumberFormat="1" applyFont="1" applyFill="1" applyBorder="1" applyAlignment="1" applyProtection="1">
      <alignment horizontal="center" vertical="center" wrapText="1"/>
      <protection/>
    </xf>
    <xf numFmtId="49" fontId="7" fillId="0" borderId="20" xfId="0" applyNumberFormat="1" applyFont="1" applyFill="1" applyBorder="1" applyAlignment="1" applyProtection="1">
      <alignment horizontal="center" vertical="center" wrapText="1"/>
      <protection/>
    </xf>
    <xf numFmtId="49" fontId="11" fillId="0" borderId="20" xfId="0" applyNumberFormat="1" applyFont="1" applyFill="1" applyBorder="1" applyAlignment="1">
      <alignment horizontal="center" vertical="center" wrapText="1"/>
    </xf>
    <xf numFmtId="49" fontId="20" fillId="0" borderId="44"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35" fillId="0" borderId="0" xfId="0" applyNumberFormat="1" applyFont="1" applyFill="1" applyBorder="1" applyAlignment="1" applyProtection="1">
      <alignment horizontal="center" vertical="center"/>
      <protection/>
    </xf>
    <xf numFmtId="0" fontId="120" fillId="0" borderId="0" xfId="0" applyNumberFormat="1" applyFont="1" applyFill="1" applyAlignment="1">
      <alignment horizontal="center"/>
    </xf>
    <xf numFmtId="0" fontId="11" fillId="0" borderId="0" xfId="0" applyNumberFormat="1" applyFont="1" applyFill="1" applyBorder="1" applyAlignment="1">
      <alignment horizontal="left" wrapText="1"/>
    </xf>
    <xf numFmtId="49" fontId="11" fillId="0" borderId="0" xfId="0" applyNumberFormat="1" applyFont="1" applyFill="1" applyBorder="1" applyAlignment="1">
      <alignment horizontal="left" wrapText="1"/>
    </xf>
    <xf numFmtId="1" fontId="11" fillId="0" borderId="20" xfId="0" applyNumberFormat="1" applyFont="1" applyFill="1" applyBorder="1" applyAlignment="1">
      <alignment horizontal="center" vertical="center"/>
    </xf>
    <xf numFmtId="49" fontId="7" fillId="0" borderId="0" xfId="0" applyNumberFormat="1" applyFont="1" applyFill="1" applyAlignment="1">
      <alignment horizontal="left"/>
    </xf>
    <xf numFmtId="49" fontId="192" fillId="0" borderId="20" xfId="0" applyNumberFormat="1" applyFont="1" applyFill="1" applyBorder="1" applyAlignment="1" applyProtection="1">
      <alignment horizontal="center" vertical="center" wrapText="1"/>
      <protection/>
    </xf>
    <xf numFmtId="49" fontId="29" fillId="0" borderId="20" xfId="0" applyNumberFormat="1" applyFont="1" applyFill="1" applyBorder="1" applyAlignment="1" applyProtection="1">
      <alignment horizontal="center" vertical="center" wrapText="1"/>
      <protection/>
    </xf>
    <xf numFmtId="49" fontId="76" fillId="0" borderId="2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left" vertical="center"/>
      <protection/>
    </xf>
    <xf numFmtId="49" fontId="35" fillId="0" borderId="0" xfId="0" applyNumberFormat="1" applyFont="1" applyFill="1" applyBorder="1" applyAlignment="1">
      <alignment horizontal="center"/>
    </xf>
    <xf numFmtId="49" fontId="29" fillId="0" borderId="20" xfId="0" applyNumberFormat="1" applyFont="1" applyFill="1" applyBorder="1" applyAlignment="1">
      <alignment horizontal="center" vertical="center" wrapText="1"/>
    </xf>
    <xf numFmtId="49" fontId="33" fillId="0" borderId="20" xfId="0" applyNumberFormat="1" applyFont="1" applyFill="1" applyBorder="1" applyAlignment="1" applyProtection="1">
      <alignment horizontal="center" vertical="center" wrapText="1"/>
      <protection/>
    </xf>
    <xf numFmtId="49" fontId="29" fillId="0" borderId="0" xfId="0" applyNumberFormat="1" applyFont="1" applyFill="1" applyBorder="1" applyAlignment="1">
      <alignment horizontal="center"/>
    </xf>
    <xf numFmtId="49" fontId="29" fillId="0" borderId="0" xfId="0" applyNumberFormat="1" applyFont="1" applyFill="1" applyBorder="1" applyAlignment="1">
      <alignment horizontal="center" wrapText="1"/>
    </xf>
    <xf numFmtId="0" fontId="121" fillId="0" borderId="0" xfId="0" applyNumberFormat="1" applyFont="1" applyFill="1" applyBorder="1" applyAlignment="1">
      <alignment horizontal="center"/>
    </xf>
    <xf numFmtId="49" fontId="33" fillId="0" borderId="0" xfId="0" applyNumberFormat="1" applyFont="1" applyFill="1" applyBorder="1" applyAlignment="1">
      <alignment horizontal="left"/>
    </xf>
    <xf numFmtId="0" fontId="29" fillId="0" borderId="20" xfId="0" applyNumberFormat="1" applyFont="1" applyFill="1" applyBorder="1" applyAlignment="1">
      <alignment horizontal="center" vertical="center" wrapText="1"/>
    </xf>
    <xf numFmtId="0" fontId="29" fillId="0" borderId="0" xfId="0" applyNumberFormat="1" applyFont="1" applyFill="1" applyBorder="1" applyAlignment="1">
      <alignment horizontal="left" wrapText="1"/>
    </xf>
    <xf numFmtId="49" fontId="29" fillId="0" borderId="0" xfId="0" applyNumberFormat="1" applyFont="1" applyFill="1" applyBorder="1" applyAlignment="1">
      <alignment horizontal="left" wrapText="1"/>
    </xf>
    <xf numFmtId="1" fontId="29" fillId="0" borderId="20" xfId="0" applyNumberFormat="1" applyFont="1" applyFill="1" applyBorder="1" applyAlignment="1">
      <alignment horizontal="center" vertical="center"/>
    </xf>
    <xf numFmtId="49" fontId="209" fillId="0" borderId="20" xfId="0" applyNumberFormat="1" applyFont="1" applyFill="1" applyBorder="1" applyAlignment="1" applyProtection="1">
      <alignment horizontal="center" vertical="center" wrapText="1"/>
      <protection/>
    </xf>
    <xf numFmtId="49" fontId="9" fillId="0" borderId="26" xfId="141" applyNumberFormat="1" applyFont="1" applyFill="1" applyBorder="1" applyAlignment="1">
      <alignment horizontal="center" vertical="center" wrapText="1"/>
      <protection/>
    </xf>
    <xf numFmtId="49" fontId="9" fillId="0" borderId="41" xfId="141" applyNumberFormat="1" applyFont="1" applyFill="1" applyBorder="1" applyAlignment="1">
      <alignment horizontal="center" vertical="center" wrapText="1"/>
      <protection/>
    </xf>
    <xf numFmtId="49" fontId="9" fillId="0" borderId="25" xfId="141" applyNumberFormat="1" applyFont="1" applyFill="1" applyBorder="1" applyAlignment="1">
      <alignment horizontal="center" vertical="center" wrapText="1"/>
      <protection/>
    </xf>
    <xf numFmtId="49" fontId="6" fillId="0" borderId="0" xfId="141" applyNumberFormat="1" applyFont="1" applyFill="1" applyAlignment="1">
      <alignment horizontal="left"/>
      <protection/>
    </xf>
    <xf numFmtId="49" fontId="18" fillId="0" borderId="0" xfId="141" applyNumberFormat="1" applyFont="1" applyFill="1" applyAlignment="1">
      <alignment horizontal="center" vertical="center" wrapText="1"/>
      <protection/>
    </xf>
    <xf numFmtId="49" fontId="0" fillId="0" borderId="0" xfId="141" applyNumberFormat="1" applyFont="1" applyFill="1" applyAlignment="1">
      <alignment horizontal="left"/>
      <protection/>
    </xf>
    <xf numFmtId="49" fontId="0" fillId="0" borderId="0" xfId="141" applyNumberFormat="1" applyFont="1" applyFill="1" applyAlignment="1">
      <alignment horizontal="left"/>
      <protection/>
    </xf>
    <xf numFmtId="0" fontId="11" fillId="0" borderId="0" xfId="141" applyNumberFormat="1" applyFont="1" applyFill="1" applyBorder="1" applyAlignment="1">
      <alignment horizontal="left" vertical="center" wrapText="1"/>
      <protection/>
    </xf>
    <xf numFmtId="0" fontId="72" fillId="0" borderId="0" xfId="141" applyNumberFormat="1" applyFont="1" applyFill="1" applyAlignment="1">
      <alignment horizontal="center"/>
      <protection/>
    </xf>
    <xf numFmtId="49" fontId="7" fillId="0" borderId="0" xfId="141" applyNumberFormat="1" applyFont="1" applyFill="1" applyBorder="1" applyAlignment="1">
      <alignment horizontal="left" vertical="center" wrapText="1"/>
      <protection/>
    </xf>
    <xf numFmtId="49" fontId="31" fillId="0" borderId="25" xfId="141" applyNumberFormat="1" applyFont="1" applyFill="1" applyBorder="1" applyAlignment="1">
      <alignment horizontal="center" vertical="center" wrapText="1"/>
      <protection/>
    </xf>
    <xf numFmtId="49" fontId="11" fillId="0" borderId="26" xfId="141" applyNumberFormat="1" applyFont="1" applyFill="1" applyBorder="1" applyAlignment="1">
      <alignment horizontal="center" vertical="center"/>
      <protection/>
    </xf>
    <xf numFmtId="49" fontId="11" fillId="0" borderId="25" xfId="141" applyNumberFormat="1" applyFont="1" applyFill="1" applyBorder="1" applyAlignment="1">
      <alignment horizontal="center" vertical="center"/>
      <protection/>
    </xf>
    <xf numFmtId="0" fontId="35" fillId="0" borderId="0" xfId="141" applyNumberFormat="1" applyFont="1" applyFill="1" applyBorder="1" applyAlignment="1">
      <alignment horizontal="center" wrapText="1"/>
      <protection/>
    </xf>
    <xf numFmtId="0" fontId="29" fillId="0" borderId="0" xfId="141" applyNumberFormat="1" applyFont="1" applyFill="1" applyBorder="1" applyAlignment="1">
      <alignment horizontal="center" wrapText="1"/>
      <protection/>
    </xf>
    <xf numFmtId="49" fontId="22" fillId="0" borderId="0" xfId="141" applyNumberFormat="1" applyFont="1" applyFill="1" applyAlignment="1">
      <alignment horizontal="left"/>
      <protection/>
    </xf>
    <xf numFmtId="49" fontId="11" fillId="0" borderId="0" xfId="141" applyNumberFormat="1" applyFont="1" applyFill="1" applyBorder="1" applyAlignment="1">
      <alignment horizontal="left" vertical="center" wrapText="1"/>
      <protection/>
    </xf>
    <xf numFmtId="49" fontId="22" fillId="0" borderId="22" xfId="141" applyNumberFormat="1" applyFont="1" applyFill="1" applyBorder="1" applyAlignment="1">
      <alignment horizontal="center" vertical="center"/>
      <protection/>
    </xf>
    <xf numFmtId="0" fontId="9" fillId="0" borderId="35" xfId="141" applyNumberFormat="1" applyFont="1" applyFill="1" applyBorder="1" applyAlignment="1">
      <alignment horizontal="center" vertical="center" wrapText="1"/>
      <protection/>
    </xf>
    <xf numFmtId="0" fontId="9" fillId="0" borderId="36" xfId="141" applyNumberFormat="1" applyFont="1" applyFill="1" applyBorder="1" applyAlignment="1">
      <alignment horizontal="center" vertical="center" wrapText="1"/>
      <protection/>
    </xf>
    <xf numFmtId="0" fontId="9" fillId="0" borderId="24" xfId="141" applyNumberFormat="1" applyFont="1" applyFill="1" applyBorder="1" applyAlignment="1">
      <alignment horizontal="center" vertical="center" wrapText="1"/>
      <protection/>
    </xf>
    <xf numFmtId="0" fontId="9" fillId="0" borderId="40" xfId="141" applyNumberFormat="1" applyFont="1" applyFill="1" applyBorder="1" applyAlignment="1">
      <alignment horizontal="center" vertical="center" wrapText="1"/>
      <protection/>
    </xf>
    <xf numFmtId="49" fontId="9" fillId="0" borderId="20" xfId="141" applyNumberFormat="1" applyFont="1" applyFill="1" applyBorder="1" applyAlignment="1">
      <alignment horizontal="center" vertical="center" wrapText="1"/>
      <protection/>
    </xf>
    <xf numFmtId="0" fontId="29" fillId="0" borderId="0" xfId="141" applyNumberFormat="1" applyFont="1" applyFill="1" applyAlignment="1">
      <alignment horizontal="center"/>
      <protection/>
    </xf>
    <xf numFmtId="0" fontId="33" fillId="0" borderId="0" xfId="141" applyNumberFormat="1" applyFont="1" applyFill="1" applyAlignment="1">
      <alignment horizontal="center" wrapText="1"/>
      <protection/>
    </xf>
    <xf numFmtId="0" fontId="20" fillId="0" borderId="20" xfId="141" applyNumberFormat="1" applyFont="1" applyFill="1" applyBorder="1" applyAlignment="1">
      <alignment horizontal="center" vertical="center" wrapText="1"/>
      <protection/>
    </xf>
    <xf numFmtId="0" fontId="6" fillId="0" borderId="0" xfId="141" applyNumberFormat="1" applyFont="1" applyFill="1" applyAlignment="1">
      <alignment horizontal="center"/>
      <protection/>
    </xf>
    <xf numFmtId="49" fontId="18" fillId="0" borderId="0" xfId="141" applyNumberFormat="1" applyFont="1" applyFill="1" applyBorder="1" applyAlignment="1">
      <alignment horizontal="center" vertical="center" wrapText="1"/>
      <protection/>
    </xf>
    <xf numFmtId="0" fontId="6" fillId="0" borderId="0" xfId="141" applyFont="1" applyFill="1" applyAlignment="1">
      <alignment horizontal="center"/>
      <protection/>
    </xf>
    <xf numFmtId="0" fontId="72" fillId="0" borderId="22" xfId="141" applyNumberFormat="1" applyFont="1" applyFill="1" applyBorder="1" applyAlignment="1">
      <alignment horizontal="center" vertical="center"/>
      <protection/>
    </xf>
    <xf numFmtId="0" fontId="26" fillId="0" borderId="22" xfId="141" applyNumberFormat="1" applyFont="1" applyFill="1" applyBorder="1" applyAlignment="1">
      <alignment horizontal="center" vertical="center"/>
      <protection/>
    </xf>
    <xf numFmtId="0" fontId="9" fillId="0" borderId="35" xfId="141" applyNumberFormat="1" applyFont="1" applyFill="1" applyBorder="1" applyAlignment="1">
      <alignment horizontal="center" vertical="center" wrapText="1"/>
      <protection/>
    </xf>
    <xf numFmtId="0" fontId="9" fillId="0" borderId="36" xfId="141" applyNumberFormat="1" applyFont="1" applyFill="1" applyBorder="1" applyAlignment="1">
      <alignment horizontal="center" vertical="center" wrapText="1"/>
      <protection/>
    </xf>
    <xf numFmtId="0" fontId="9" fillId="0" borderId="24" xfId="141" applyNumberFormat="1" applyFont="1" applyFill="1" applyBorder="1" applyAlignment="1">
      <alignment horizontal="center" vertical="center" wrapText="1"/>
      <protection/>
    </xf>
    <xf numFmtId="0" fontId="9" fillId="0" borderId="40" xfId="141" applyNumberFormat="1" applyFont="1" applyFill="1" applyBorder="1" applyAlignment="1">
      <alignment horizontal="center" vertical="center" wrapText="1"/>
      <protection/>
    </xf>
    <xf numFmtId="49" fontId="9" fillId="0" borderId="26" xfId="141" applyNumberFormat="1" applyFont="1" applyFill="1" applyBorder="1" applyAlignment="1">
      <alignment horizontal="center" vertical="center" wrapText="1"/>
      <protection/>
    </xf>
    <xf numFmtId="49" fontId="9" fillId="0" borderId="41" xfId="141" applyNumberFormat="1" applyFont="1" applyFill="1" applyBorder="1" applyAlignment="1">
      <alignment horizontal="center" vertical="center" wrapText="1"/>
      <protection/>
    </xf>
    <xf numFmtId="49" fontId="9" fillId="0" borderId="20" xfId="141" applyNumberFormat="1" applyFont="1" applyFill="1" applyBorder="1" applyAlignment="1">
      <alignment horizontal="center" vertical="center" wrapText="1"/>
      <protection/>
    </xf>
    <xf numFmtId="49" fontId="9" fillId="0" borderId="25" xfId="141" applyNumberFormat="1" applyFont="1" applyFill="1" applyBorder="1" applyAlignment="1">
      <alignment horizontal="center" vertical="center" wrapText="1"/>
      <protection/>
    </xf>
    <xf numFmtId="49" fontId="6" fillId="0" borderId="0" xfId="141" applyNumberFormat="1" applyFont="1" applyFill="1" applyAlignment="1">
      <alignment horizontal="center" vertical="top" wrapText="1"/>
      <protection/>
    </xf>
    <xf numFmtId="49" fontId="0" fillId="0" borderId="0" xfId="141" applyNumberFormat="1" applyFont="1" applyFill="1" applyBorder="1" applyAlignment="1">
      <alignment horizontal="left"/>
      <protection/>
    </xf>
    <xf numFmtId="49" fontId="6" fillId="0" borderId="0" xfId="141" applyNumberFormat="1" applyFont="1" applyFill="1" applyBorder="1" applyAlignment="1">
      <alignment horizontal="left"/>
      <protection/>
    </xf>
    <xf numFmtId="49" fontId="0" fillId="0" borderId="0" xfId="141" applyNumberFormat="1" applyFont="1" applyFill="1" applyAlignment="1">
      <alignment horizontal="justify" wrapText="1"/>
      <protection/>
    </xf>
    <xf numFmtId="49" fontId="0" fillId="0" borderId="0" xfId="141" applyNumberFormat="1" applyFont="1" applyFill="1" applyAlignment="1">
      <alignment horizontal="justify" wrapText="1"/>
      <protection/>
    </xf>
    <xf numFmtId="0" fontId="6" fillId="0" borderId="0" xfId="141" applyNumberFormat="1" applyFont="1" applyFill="1" applyBorder="1" applyAlignment="1">
      <alignment horizontal="left" wrapText="1"/>
      <protection/>
    </xf>
    <xf numFmtId="0" fontId="0" fillId="0" borderId="0" xfId="141" applyNumberFormat="1" applyFont="1" applyFill="1" applyBorder="1" applyAlignment="1">
      <alignment horizontal="left" wrapText="1"/>
      <protection/>
    </xf>
    <xf numFmtId="49" fontId="22" fillId="0" borderId="0" xfId="141" applyNumberFormat="1" applyFont="1" applyFill="1" applyBorder="1" applyAlignment="1">
      <alignment horizontal="left"/>
      <protection/>
    </xf>
    <xf numFmtId="49" fontId="6" fillId="0" borderId="0" xfId="141" applyNumberFormat="1" applyFont="1" applyFill="1" applyBorder="1" applyAlignment="1">
      <alignment horizontal="left" wrapText="1"/>
      <protection/>
    </xf>
    <xf numFmtId="49" fontId="9" fillId="0" borderId="22" xfId="141" applyNumberFormat="1" applyFont="1" applyFill="1" applyBorder="1" applyAlignment="1">
      <alignment horizontal="center" vertical="center" wrapText="1"/>
      <protection/>
    </xf>
    <xf numFmtId="49" fontId="0" fillId="0" borderId="20" xfId="141" applyNumberFormat="1" applyFont="1" applyFill="1" applyBorder="1" applyAlignment="1">
      <alignment horizontal="center"/>
      <protection/>
    </xf>
    <xf numFmtId="49" fontId="9" fillId="0" borderId="39" xfId="141" applyNumberFormat="1" applyFont="1" applyFill="1" applyBorder="1" applyAlignment="1">
      <alignment horizontal="center" vertical="center" wrapText="1"/>
      <protection/>
    </xf>
    <xf numFmtId="49" fontId="28" fillId="0" borderId="41" xfId="141" applyNumberFormat="1" applyFont="1" applyFill="1" applyBorder="1" applyAlignment="1">
      <alignment horizontal="center" vertical="center" wrapText="1"/>
      <protection/>
    </xf>
    <xf numFmtId="49" fontId="28" fillId="0" borderId="25" xfId="141" applyNumberFormat="1" applyFont="1" applyFill="1" applyBorder="1" applyAlignment="1">
      <alignment horizontal="center" vertical="center" wrapText="1"/>
      <protection/>
    </xf>
    <xf numFmtId="49" fontId="22" fillId="0" borderId="0" xfId="141" applyNumberFormat="1" applyFont="1" applyFill="1" applyAlignment="1">
      <alignment horizontal="center"/>
      <protection/>
    </xf>
    <xf numFmtId="49" fontId="26" fillId="0" borderId="0" xfId="141" applyNumberFormat="1" applyFont="1" applyFill="1" applyAlignment="1">
      <alignment horizontal="center"/>
      <protection/>
    </xf>
    <xf numFmtId="49" fontId="25" fillId="0" borderId="26" xfId="141" applyNumberFormat="1" applyFont="1" applyFill="1" applyBorder="1" applyAlignment="1">
      <alignment horizontal="center" vertical="center" wrapText="1"/>
      <protection/>
    </xf>
    <xf numFmtId="49" fontId="25" fillId="0" borderId="25" xfId="141" applyNumberFormat="1" applyFont="1" applyFill="1" applyBorder="1" applyAlignment="1">
      <alignment horizontal="center" vertical="center" wrapText="1"/>
      <protection/>
    </xf>
    <xf numFmtId="49" fontId="11" fillId="0" borderId="26" xfId="141" applyNumberFormat="1" applyFont="1" applyFill="1" applyBorder="1" applyAlignment="1">
      <alignment horizontal="center"/>
      <protection/>
    </xf>
    <xf numFmtId="49" fontId="11" fillId="0" borderId="25" xfId="141" applyNumberFormat="1" applyFont="1" applyFill="1" applyBorder="1" applyAlignment="1">
      <alignment horizontal="center"/>
      <protection/>
    </xf>
    <xf numFmtId="3" fontId="22" fillId="0" borderId="0" xfId="141" applyNumberFormat="1" applyFont="1" applyFill="1" applyBorder="1" applyAlignment="1">
      <alignment horizontal="center" vertical="center" wrapText="1"/>
      <protection/>
    </xf>
    <xf numFmtId="0" fontId="18" fillId="0" borderId="0" xfId="141" applyNumberFormat="1" applyFont="1" applyFill="1" applyBorder="1" applyAlignment="1">
      <alignment horizontal="center" vertical="center" wrapText="1"/>
      <protection/>
    </xf>
    <xf numFmtId="49" fontId="7" fillId="0" borderId="20" xfId="141" applyNumberFormat="1" applyFont="1" applyFill="1" applyBorder="1" applyAlignment="1">
      <alignment horizontal="center" vertical="center" wrapText="1"/>
      <protection/>
    </xf>
    <xf numFmtId="49" fontId="0" fillId="0" borderId="0" xfId="141" applyNumberFormat="1" applyFont="1" applyFill="1" applyAlignment="1">
      <alignment horizontal="left" wrapText="1"/>
      <protection/>
    </xf>
    <xf numFmtId="49" fontId="0" fillId="0" borderId="0" xfId="141" applyNumberFormat="1" applyFont="1" applyFill="1" applyAlignment="1">
      <alignment horizontal="left" wrapText="1"/>
      <protection/>
    </xf>
    <xf numFmtId="49" fontId="6" fillId="0" borderId="0" xfId="141" applyNumberFormat="1" applyFont="1" applyFill="1" applyAlignment="1">
      <alignment horizontal="left" wrapText="1"/>
      <protection/>
    </xf>
    <xf numFmtId="49" fontId="22" fillId="0" borderId="22" xfId="141" applyNumberFormat="1" applyFont="1" applyFill="1" applyBorder="1" applyAlignment="1">
      <alignment horizontal="left"/>
      <protection/>
    </xf>
    <xf numFmtId="49" fontId="18" fillId="0" borderId="0" xfId="141" applyNumberFormat="1" applyFont="1" applyFill="1" applyAlignment="1">
      <alignment horizontal="center" wrapText="1"/>
      <protection/>
    </xf>
    <xf numFmtId="0" fontId="72" fillId="0" borderId="0" xfId="141" applyNumberFormat="1" applyFont="1" applyFill="1" applyAlignment="1">
      <alignment horizontal="center" wrapText="1"/>
      <protection/>
    </xf>
    <xf numFmtId="49" fontId="0" fillId="0" borderId="0" xfId="141" applyNumberFormat="1" applyFont="1" applyFill="1" applyAlignment="1">
      <alignment/>
      <protection/>
    </xf>
    <xf numFmtId="49" fontId="0" fillId="0" borderId="0" xfId="141" applyNumberFormat="1" applyFont="1" applyFill="1" applyAlignment="1">
      <alignment/>
      <protection/>
    </xf>
    <xf numFmtId="0" fontId="6" fillId="0" borderId="0" xfId="141" applyNumberFormat="1" applyFont="1" applyFill="1" applyAlignment="1">
      <alignment horizontal="left" wrapText="1"/>
      <protection/>
    </xf>
    <xf numFmtId="49" fontId="0" fillId="0" borderId="20" xfId="141" applyNumberFormat="1" applyFont="1" applyFill="1" applyBorder="1" applyAlignment="1">
      <alignment horizontal="center" vertical="center"/>
      <protection/>
    </xf>
    <xf numFmtId="49" fontId="17" fillId="0" borderId="0" xfId="141" applyNumberFormat="1" applyFont="1" applyFill="1" applyBorder="1" applyAlignment="1">
      <alignment wrapText="1"/>
      <protection/>
    </xf>
    <xf numFmtId="0" fontId="29" fillId="0" borderId="0" xfId="141" applyFont="1" applyFill="1" applyAlignment="1">
      <alignment horizontal="center"/>
      <protection/>
    </xf>
    <xf numFmtId="49" fontId="20" fillId="0" borderId="20" xfId="141" applyNumberFormat="1" applyFont="1" applyFill="1" applyBorder="1" applyAlignment="1">
      <alignment horizontal="center" wrapText="1"/>
      <protection/>
    </xf>
    <xf numFmtId="49" fontId="11" fillId="0" borderId="20" xfId="141" applyNumberFormat="1" applyFont="1" applyFill="1" applyBorder="1" applyAlignment="1">
      <alignment horizontal="center" vertical="center" wrapText="1"/>
      <protection/>
    </xf>
    <xf numFmtId="0" fontId="35" fillId="0" borderId="0" xfId="141" applyNumberFormat="1" applyFont="1" applyFill="1" applyBorder="1" applyAlignment="1">
      <alignment horizontal="center"/>
      <protection/>
    </xf>
    <xf numFmtId="49" fontId="29" fillId="0" borderId="0" xfId="141" applyNumberFormat="1" applyFont="1" applyFill="1" applyBorder="1" applyAlignment="1">
      <alignment horizontal="center" wrapText="1"/>
      <protection/>
    </xf>
    <xf numFmtId="49" fontId="17" fillId="0" borderId="0" xfId="141" applyNumberFormat="1" applyFont="1" applyFill="1" applyBorder="1" applyAlignment="1">
      <alignment horizontal="center" wrapText="1"/>
      <protection/>
    </xf>
    <xf numFmtId="49" fontId="6" fillId="0" borderId="0" xfId="144" applyNumberFormat="1" applyFont="1" applyFill="1" applyAlignment="1">
      <alignment horizontal="left"/>
      <protection/>
    </xf>
    <xf numFmtId="49" fontId="18" fillId="0" borderId="0" xfId="144" applyNumberFormat="1" applyFont="1" applyFill="1" applyAlignment="1">
      <alignment horizontal="center" wrapText="1"/>
      <protection/>
    </xf>
    <xf numFmtId="49" fontId="0" fillId="0" borderId="0" xfId="144" applyNumberFormat="1" applyFont="1" applyFill="1" applyAlignment="1">
      <alignment horizontal="left"/>
      <protection/>
    </xf>
    <xf numFmtId="49" fontId="0" fillId="0" borderId="0" xfId="144" applyNumberFormat="1" applyFont="1" applyFill="1" applyAlignment="1">
      <alignment horizontal="left"/>
      <protection/>
    </xf>
    <xf numFmtId="0" fontId="72" fillId="0" borderId="0" xfId="144" applyNumberFormat="1" applyFont="1" applyFill="1" applyAlignment="1">
      <alignment horizontal="center"/>
      <protection/>
    </xf>
    <xf numFmtId="0" fontId="94" fillId="0" borderId="0" xfId="144" applyNumberFormat="1" applyFont="1" applyFill="1" applyAlignment="1">
      <alignment horizontal="center"/>
      <protection/>
    </xf>
    <xf numFmtId="49" fontId="16" fillId="0" borderId="20" xfId="144" applyNumberFormat="1" applyFont="1" applyFill="1" applyBorder="1" applyAlignment="1">
      <alignment horizontal="center" vertical="center" wrapText="1" readingOrder="1"/>
      <protection/>
    </xf>
    <xf numFmtId="49" fontId="16" fillId="0" borderId="35" xfId="144" applyNumberFormat="1" applyFont="1" applyFill="1" applyBorder="1" applyAlignment="1">
      <alignment horizontal="center" vertical="center" wrapText="1" readingOrder="1"/>
      <protection/>
    </xf>
    <xf numFmtId="49" fontId="16" fillId="0" borderId="36" xfId="144" applyNumberFormat="1" applyFont="1" applyFill="1" applyBorder="1" applyAlignment="1">
      <alignment horizontal="center" vertical="center" wrapText="1" readingOrder="1"/>
      <protection/>
    </xf>
    <xf numFmtId="49" fontId="16" fillId="0" borderId="24" xfId="144" applyNumberFormat="1" applyFont="1" applyFill="1" applyBorder="1" applyAlignment="1">
      <alignment horizontal="center" vertical="center" wrapText="1" readingOrder="1"/>
      <protection/>
    </xf>
    <xf numFmtId="49" fontId="16" fillId="0" borderId="40" xfId="144" applyNumberFormat="1" applyFont="1" applyFill="1" applyBorder="1" applyAlignment="1">
      <alignment horizontal="center" vertical="center" wrapText="1" readingOrder="1"/>
      <protection/>
    </xf>
    <xf numFmtId="0" fontId="16" fillId="0" borderId="20" xfId="144" applyFont="1" applyFill="1" applyBorder="1" applyAlignment="1">
      <alignment horizontal="center" vertical="center" wrapText="1" readingOrder="1"/>
      <protection/>
    </xf>
    <xf numFmtId="49" fontId="16" fillId="0" borderId="26" xfId="144" applyNumberFormat="1" applyFont="1" applyFill="1" applyBorder="1" applyAlignment="1">
      <alignment horizontal="center" vertical="center" wrapText="1"/>
      <protection/>
    </xf>
    <xf numFmtId="49" fontId="16" fillId="0" borderId="25" xfId="144" applyNumberFormat="1" applyFont="1" applyFill="1" applyBorder="1" applyAlignment="1">
      <alignment horizontal="center" vertical="center" wrapText="1"/>
      <protection/>
    </xf>
    <xf numFmtId="0" fontId="35" fillId="0" borderId="0" xfId="144" applyNumberFormat="1" applyFont="1" applyFill="1" applyBorder="1" applyAlignment="1">
      <alignment horizontal="center" wrapText="1"/>
      <protection/>
    </xf>
    <xf numFmtId="0" fontId="35" fillId="0" borderId="0" xfId="144" applyNumberFormat="1" applyFont="1" applyFill="1" applyBorder="1" applyAlignment="1">
      <alignment horizontal="center"/>
      <protection/>
    </xf>
    <xf numFmtId="0" fontId="29" fillId="0" borderId="0" xfId="144" applyNumberFormat="1" applyFont="1" applyFill="1" applyBorder="1" applyAlignment="1">
      <alignment horizontal="center" wrapText="1"/>
      <protection/>
    </xf>
    <xf numFmtId="49" fontId="16" fillId="0" borderId="0" xfId="144" applyNumberFormat="1" applyFont="1" applyFill="1" applyBorder="1" applyAlignment="1">
      <alignment horizontal="center" wrapText="1"/>
      <protection/>
    </xf>
    <xf numFmtId="49" fontId="17" fillId="0" borderId="0" xfId="144" applyNumberFormat="1" applyFont="1" applyFill="1" applyBorder="1" applyAlignment="1">
      <alignment horizontal="left" wrapText="1"/>
      <protection/>
    </xf>
    <xf numFmtId="0" fontId="33" fillId="0" borderId="0" xfId="144" applyNumberFormat="1" applyFont="1" applyFill="1" applyAlignment="1">
      <alignment horizontal="center"/>
      <protection/>
    </xf>
    <xf numFmtId="0" fontId="29" fillId="0" borderId="0" xfId="144" applyNumberFormat="1" applyFont="1" applyFill="1" applyBorder="1" applyAlignment="1">
      <alignment horizontal="center"/>
      <protection/>
    </xf>
    <xf numFmtId="0" fontId="83" fillId="0" borderId="0" xfId="144" applyNumberFormat="1" applyFont="1" applyFill="1" applyAlignment="1">
      <alignment horizontal="center"/>
      <protection/>
    </xf>
    <xf numFmtId="0" fontId="84" fillId="0" borderId="0" xfId="144" applyNumberFormat="1" applyFont="1" applyFill="1" applyAlignment="1">
      <alignment horizontal="center"/>
      <protection/>
    </xf>
    <xf numFmtId="0" fontId="18" fillId="0" borderId="0" xfId="141" applyNumberFormat="1" applyFont="1" applyFill="1" applyAlignment="1">
      <alignment horizontal="center"/>
      <protection/>
    </xf>
    <xf numFmtId="0" fontId="194" fillId="0" borderId="22" xfId="144" applyFont="1" applyFill="1" applyBorder="1" applyAlignment="1">
      <alignment horizontal="right"/>
      <protection/>
    </xf>
    <xf numFmtId="0" fontId="6" fillId="0" borderId="0" xfId="144" applyNumberFormat="1" applyFont="1" applyFill="1" applyAlignment="1">
      <alignment horizontal="left"/>
      <protection/>
    </xf>
    <xf numFmtId="0" fontId="18" fillId="0" borderId="0" xfId="144" applyNumberFormat="1" applyFont="1" applyFill="1" applyAlignment="1">
      <alignment horizontal="center" wrapText="1"/>
      <protection/>
    </xf>
    <xf numFmtId="3" fontId="0" fillId="0" borderId="0" xfId="144" applyNumberFormat="1" applyFont="1" applyFill="1" applyBorder="1" applyAlignment="1">
      <alignment horizontal="left"/>
      <protection/>
    </xf>
    <xf numFmtId="3" fontId="6" fillId="0" borderId="0" xfId="144" applyNumberFormat="1" applyFont="1" applyFill="1" applyBorder="1" applyAlignment="1">
      <alignment horizontal="left"/>
      <protection/>
    </xf>
    <xf numFmtId="0" fontId="0" fillId="0" borderId="0" xfId="144" applyFont="1" applyFill="1" applyAlignment="1">
      <alignment horizontal="left"/>
      <protection/>
    </xf>
    <xf numFmtId="0" fontId="0" fillId="0" borderId="0" xfId="144" applyFont="1" applyFill="1" applyAlignment="1">
      <alignment horizontal="left"/>
      <protection/>
    </xf>
    <xf numFmtId="0" fontId="6" fillId="0" borderId="0" xfId="144" applyFont="1" applyFill="1" applyBorder="1" applyAlignment="1">
      <alignment horizontal="left"/>
      <protection/>
    </xf>
    <xf numFmtId="0" fontId="0" fillId="0" borderId="0" xfId="144" applyFont="1" applyFill="1" applyAlignment="1">
      <alignment/>
      <protection/>
    </xf>
    <xf numFmtId="0" fontId="0" fillId="0" borderId="0" xfId="144" applyFont="1" applyFill="1" applyAlignment="1">
      <alignment/>
      <protection/>
    </xf>
    <xf numFmtId="0" fontId="72" fillId="0" borderId="0" xfId="144" applyFont="1" applyFill="1" applyAlignment="1">
      <alignment horizontal="center"/>
      <protection/>
    </xf>
    <xf numFmtId="0" fontId="94" fillId="0" borderId="0" xfId="144" applyFont="1" applyFill="1" applyAlignment="1">
      <alignment horizontal="center"/>
      <protection/>
    </xf>
    <xf numFmtId="0" fontId="22" fillId="0" borderId="0" xfId="144" applyFont="1" applyFill="1" applyBorder="1" applyAlignment="1">
      <alignment horizontal="center"/>
      <protection/>
    </xf>
    <xf numFmtId="49" fontId="10" fillId="0" borderId="20" xfId="144" applyNumberFormat="1" applyFont="1" applyFill="1" applyBorder="1" applyAlignment="1">
      <alignment horizontal="center" vertical="center"/>
      <protection/>
    </xf>
    <xf numFmtId="0" fontId="30" fillId="0" borderId="20" xfId="144" applyFont="1" applyFill="1" applyBorder="1" applyAlignment="1">
      <alignment horizontal="center" vertical="center" wrapText="1"/>
      <protection/>
    </xf>
    <xf numFmtId="0" fontId="86" fillId="0" borderId="20" xfId="144" applyFont="1" applyFill="1" applyBorder="1" applyAlignment="1">
      <alignment horizontal="center" vertical="center"/>
      <protection/>
    </xf>
    <xf numFmtId="0" fontId="30" fillId="0" borderId="20" xfId="144" applyFont="1" applyFill="1" applyBorder="1" applyAlignment="1">
      <alignment horizontal="center" vertical="center"/>
      <protection/>
    </xf>
    <xf numFmtId="0" fontId="108" fillId="0" borderId="20" xfId="144" applyFont="1" applyFill="1" applyBorder="1" applyAlignment="1">
      <alignment horizontal="center" vertical="center"/>
      <protection/>
    </xf>
    <xf numFmtId="0" fontId="16" fillId="0" borderId="20" xfId="144" applyFont="1" applyFill="1" applyBorder="1" applyAlignment="1">
      <alignment horizontal="center" vertical="center" wrapText="1"/>
      <protection/>
    </xf>
    <xf numFmtId="0" fontId="35" fillId="0" borderId="0" xfId="144" applyFont="1" applyFill="1" applyBorder="1" applyAlignment="1">
      <alignment horizontal="center" wrapText="1"/>
      <protection/>
    </xf>
    <xf numFmtId="0" fontId="16" fillId="0" borderId="0" xfId="144" applyFont="1" applyFill="1" applyBorder="1" applyAlignment="1">
      <alignment horizontal="center" wrapText="1"/>
      <protection/>
    </xf>
    <xf numFmtId="0" fontId="29" fillId="0" borderId="0" xfId="144" applyFont="1" applyFill="1" applyBorder="1" applyAlignment="1">
      <alignment horizontal="center" wrapText="1"/>
      <protection/>
    </xf>
    <xf numFmtId="49" fontId="23" fillId="0" borderId="0" xfId="144" applyNumberFormat="1" applyFont="1" applyFill="1" applyBorder="1" applyAlignment="1">
      <alignment horizontal="left" wrapText="1"/>
      <protection/>
    </xf>
    <xf numFmtId="49" fontId="33" fillId="0" borderId="0" xfId="144" applyNumberFormat="1" applyFont="1" applyFill="1" applyAlignment="1">
      <alignment horizontal="center"/>
      <protection/>
    </xf>
    <xf numFmtId="0" fontId="29" fillId="0" borderId="0" xfId="144" applyFont="1" applyFill="1" applyBorder="1" applyAlignment="1">
      <alignment horizontal="center"/>
      <protection/>
    </xf>
    <xf numFmtId="0" fontId="83" fillId="0" borderId="0" xfId="144" applyFont="1" applyFill="1" applyAlignment="1">
      <alignment horizontal="center"/>
      <protection/>
    </xf>
    <xf numFmtId="49" fontId="18" fillId="0" borderId="0" xfId="144" applyNumberFormat="1" applyFont="1" applyFill="1" applyAlignment="1">
      <alignment horizontal="center"/>
      <protection/>
    </xf>
    <xf numFmtId="49" fontId="7" fillId="0" borderId="0" xfId="144" applyNumberFormat="1" applyFont="1" applyFill="1" applyAlignment="1">
      <alignment horizontal="left"/>
      <protection/>
    </xf>
    <xf numFmtId="0" fontId="6" fillId="0" borderId="0" xfId="144" applyNumberFormat="1" applyFont="1" applyFill="1" applyBorder="1" applyAlignment="1">
      <alignment horizontal="left"/>
      <protection/>
    </xf>
    <xf numFmtId="49" fontId="10" fillId="0" borderId="26" xfId="144" applyNumberFormat="1" applyFont="1" applyFill="1" applyBorder="1" applyAlignment="1">
      <alignment horizontal="center" vertical="center"/>
      <protection/>
    </xf>
    <xf numFmtId="49" fontId="10" fillId="0" borderId="41" xfId="144" applyNumberFormat="1" applyFont="1" applyFill="1" applyBorder="1" applyAlignment="1">
      <alignment horizontal="center" vertical="center"/>
      <protection/>
    </xf>
    <xf numFmtId="49" fontId="10" fillId="0" borderId="26" xfId="144" applyNumberFormat="1" applyFont="1" applyFill="1" applyBorder="1" applyAlignment="1">
      <alignment horizontal="center" vertical="center" wrapText="1"/>
      <protection/>
    </xf>
    <xf numFmtId="49" fontId="22" fillId="0" borderId="0" xfId="144" applyNumberFormat="1" applyFont="1" applyFill="1" applyBorder="1" applyAlignment="1">
      <alignment horizontal="left"/>
      <protection/>
    </xf>
    <xf numFmtId="49" fontId="17" fillId="0" borderId="0" xfId="144" applyNumberFormat="1" applyFont="1" applyFill="1" applyAlignment="1">
      <alignment horizontal="center"/>
      <protection/>
    </xf>
    <xf numFmtId="49" fontId="10" fillId="0" borderId="20" xfId="144" applyNumberFormat="1" applyFont="1" applyFill="1" applyBorder="1" applyAlignment="1">
      <alignment horizontal="center" vertical="center" wrapText="1"/>
      <protection/>
    </xf>
    <xf numFmtId="49" fontId="16" fillId="0" borderId="21" xfId="144" applyNumberFormat="1" applyFont="1" applyFill="1" applyBorder="1" applyAlignment="1">
      <alignment horizontal="center" vertical="center" wrapText="1"/>
      <protection/>
    </xf>
    <xf numFmtId="49" fontId="16" fillId="0" borderId="39" xfId="144" applyNumberFormat="1" applyFont="1" applyFill="1" applyBorder="1" applyAlignment="1">
      <alignment horizontal="center" vertical="center" wrapText="1"/>
      <protection/>
    </xf>
    <xf numFmtId="49" fontId="88" fillId="0" borderId="26" xfId="144" applyNumberFormat="1" applyFont="1" applyFill="1" applyBorder="1" applyAlignment="1">
      <alignment horizontal="center" vertical="center" wrapText="1"/>
      <protection/>
    </xf>
    <xf numFmtId="49" fontId="88" fillId="0" borderId="25" xfId="144" applyNumberFormat="1" applyFont="1" applyFill="1" applyBorder="1" applyAlignment="1">
      <alignment horizontal="center" vertical="center" wrapText="1"/>
      <protection/>
    </xf>
    <xf numFmtId="49" fontId="10" fillId="0" borderId="25" xfId="144" applyNumberFormat="1" applyFont="1" applyFill="1" applyBorder="1" applyAlignment="1">
      <alignment horizontal="center" vertical="center" wrapText="1"/>
      <protection/>
    </xf>
    <xf numFmtId="49" fontId="10" fillId="0" borderId="21" xfId="144" applyNumberFormat="1" applyFont="1" applyFill="1" applyBorder="1" applyAlignment="1">
      <alignment horizontal="center" vertical="center" wrapText="1"/>
      <protection/>
    </xf>
    <xf numFmtId="49" fontId="10" fillId="0" borderId="39" xfId="144" applyNumberFormat="1" applyFont="1" applyFill="1" applyBorder="1" applyAlignment="1">
      <alignment horizontal="center" vertical="center" wrapText="1"/>
      <protection/>
    </xf>
    <xf numFmtId="49" fontId="10" fillId="0" borderId="23" xfId="144" applyNumberFormat="1" applyFont="1" applyFill="1" applyBorder="1" applyAlignment="1">
      <alignment horizontal="center" vertical="center" wrapText="1"/>
      <protection/>
    </xf>
    <xf numFmtId="49" fontId="10" fillId="0" borderId="35" xfId="144" applyNumberFormat="1" applyFont="1" applyFill="1" applyBorder="1" applyAlignment="1">
      <alignment horizontal="center" vertical="center"/>
      <protection/>
    </xf>
    <xf numFmtId="49" fontId="10" fillId="0" borderId="36" xfId="144" applyNumberFormat="1" applyFont="1" applyFill="1" applyBorder="1" applyAlignment="1">
      <alignment horizontal="center" vertical="center"/>
      <protection/>
    </xf>
    <xf numFmtId="49" fontId="10" fillId="0" borderId="24" xfId="144" applyNumberFormat="1" applyFont="1" applyFill="1" applyBorder="1" applyAlignment="1">
      <alignment horizontal="center" vertical="center"/>
      <protection/>
    </xf>
    <xf numFmtId="49" fontId="10" fillId="0" borderId="40" xfId="144" applyNumberFormat="1" applyFont="1" applyFill="1" applyBorder="1" applyAlignment="1">
      <alignment horizontal="center" vertical="center"/>
      <protection/>
    </xf>
    <xf numFmtId="49" fontId="10" fillId="0" borderId="27" xfId="144" applyNumberFormat="1" applyFont="1" applyFill="1" applyBorder="1" applyAlignment="1">
      <alignment horizontal="center" vertical="center"/>
      <protection/>
    </xf>
    <xf numFmtId="49" fontId="10" fillId="0" borderId="37" xfId="144" applyNumberFormat="1" applyFont="1" applyFill="1" applyBorder="1" applyAlignment="1">
      <alignment horizontal="center" vertical="center"/>
      <protection/>
    </xf>
    <xf numFmtId="49" fontId="29" fillId="0" borderId="0" xfId="144" applyNumberFormat="1" applyFont="1" applyFill="1" applyBorder="1" applyAlignment="1">
      <alignment horizontal="center" wrapText="1"/>
      <protection/>
    </xf>
    <xf numFmtId="49" fontId="35" fillId="0" borderId="0" xfId="144" applyNumberFormat="1" applyFont="1" applyFill="1" applyAlignment="1">
      <alignment horizontal="center"/>
      <protection/>
    </xf>
    <xf numFmtId="0" fontId="35" fillId="0" borderId="0" xfId="144" applyNumberFormat="1" applyFont="1" applyFill="1" applyAlignment="1">
      <alignment horizontal="center"/>
      <protection/>
    </xf>
    <xf numFmtId="0" fontId="22" fillId="0" borderId="0" xfId="144" applyNumberFormat="1" applyFont="1" applyFill="1" applyAlignment="1">
      <alignment horizontal="center"/>
      <protection/>
    </xf>
    <xf numFmtId="0" fontId="0" fillId="0" borderId="0" xfId="144" applyFont="1" applyFill="1" applyBorder="1" applyAlignment="1">
      <alignment horizontal="left"/>
      <protection/>
    </xf>
    <xf numFmtId="0" fontId="18" fillId="0" borderId="0" xfId="144" applyFont="1" applyFill="1" applyAlignment="1">
      <alignment horizontal="center"/>
      <protection/>
    </xf>
    <xf numFmtId="3" fontId="0" fillId="0" borderId="0" xfId="144" applyNumberFormat="1" applyFont="1" applyFill="1" applyBorder="1" applyAlignment="1">
      <alignment horizontal="left"/>
      <protection/>
    </xf>
    <xf numFmtId="0" fontId="18" fillId="0" borderId="0" xfId="144" applyFont="1" applyFill="1" applyAlignment="1">
      <alignment horizontal="center" wrapText="1"/>
      <protection/>
    </xf>
    <xf numFmtId="0" fontId="16" fillId="0" borderId="35" xfId="144" applyFont="1" applyFill="1" applyBorder="1" applyAlignment="1">
      <alignment horizontal="center" vertical="center" wrapText="1"/>
      <protection/>
    </xf>
    <xf numFmtId="0" fontId="16" fillId="0" borderId="19" xfId="144" applyFont="1" applyFill="1" applyBorder="1" applyAlignment="1">
      <alignment horizontal="center" vertical="center" wrapText="1"/>
      <protection/>
    </xf>
    <xf numFmtId="0" fontId="16" fillId="0" borderId="36" xfId="144" applyFont="1" applyFill="1" applyBorder="1" applyAlignment="1">
      <alignment horizontal="center" vertical="center" wrapText="1"/>
      <protection/>
    </xf>
    <xf numFmtId="0" fontId="16" fillId="0" borderId="27" xfId="144" applyFont="1" applyFill="1" applyBorder="1" applyAlignment="1">
      <alignment horizontal="center" vertical="center" wrapText="1"/>
      <protection/>
    </xf>
    <xf numFmtId="0" fontId="16" fillId="0" borderId="22" xfId="144" applyFont="1" applyFill="1" applyBorder="1" applyAlignment="1">
      <alignment horizontal="center" vertical="center" wrapText="1"/>
      <protection/>
    </xf>
    <xf numFmtId="0" fontId="16" fillId="0" borderId="37" xfId="144" applyFont="1" applyFill="1" applyBorder="1" applyAlignment="1">
      <alignment horizontal="center" vertical="center" wrapText="1"/>
      <protection/>
    </xf>
    <xf numFmtId="0" fontId="0" fillId="0" borderId="0" xfId="144" applyFont="1" applyFill="1" applyBorder="1" applyAlignment="1">
      <alignment horizontal="left"/>
      <protection/>
    </xf>
    <xf numFmtId="0" fontId="0" fillId="0" borderId="0" xfId="144" applyFont="1" applyFill="1" applyBorder="1" applyAlignment="1">
      <alignment/>
      <protection/>
    </xf>
    <xf numFmtId="0" fontId="17" fillId="0" borderId="0" xfId="144" applyFont="1" applyFill="1" applyBorder="1" applyAlignment="1">
      <alignment horizontal="center"/>
      <protection/>
    </xf>
    <xf numFmtId="0" fontId="10" fillId="0" borderId="20" xfId="144" applyFont="1" applyFill="1" applyBorder="1" applyAlignment="1">
      <alignment horizontal="center" vertical="center" wrapText="1"/>
      <protection/>
    </xf>
    <xf numFmtId="0" fontId="10" fillId="0" borderId="35" xfId="144" applyFont="1" applyFill="1" applyBorder="1" applyAlignment="1">
      <alignment horizontal="center" vertical="center" wrapText="1"/>
      <protection/>
    </xf>
    <xf numFmtId="0" fontId="10" fillId="0" borderId="19" xfId="144" applyFont="1" applyFill="1" applyBorder="1" applyAlignment="1">
      <alignment horizontal="center" vertical="center" wrapText="1"/>
      <protection/>
    </xf>
    <xf numFmtId="0" fontId="10" fillId="0" borderId="36" xfId="144" applyFont="1" applyFill="1" applyBorder="1" applyAlignment="1">
      <alignment horizontal="center" vertical="center" wrapText="1"/>
      <protection/>
    </xf>
    <xf numFmtId="0" fontId="10" fillId="0" borderId="24" xfId="144" applyFont="1" applyFill="1" applyBorder="1" applyAlignment="1">
      <alignment horizontal="center" vertical="center" wrapText="1"/>
      <protection/>
    </xf>
    <xf numFmtId="0" fontId="10" fillId="0" borderId="0" xfId="144" applyFont="1" applyFill="1" applyBorder="1" applyAlignment="1">
      <alignment horizontal="center" vertical="center" wrapText="1"/>
      <protection/>
    </xf>
    <xf numFmtId="0" fontId="10" fillId="0" borderId="40" xfId="144" applyFont="1" applyFill="1" applyBorder="1" applyAlignment="1">
      <alignment horizontal="center" vertical="center" wrapText="1"/>
      <protection/>
    </xf>
    <xf numFmtId="0" fontId="10" fillId="0" borderId="20" xfId="144" applyFont="1" applyFill="1" applyBorder="1" applyAlignment="1">
      <alignment horizontal="center" vertical="center"/>
      <protection/>
    </xf>
    <xf numFmtId="0" fontId="125" fillId="49" borderId="26" xfId="144" applyFont="1" applyFill="1" applyBorder="1" applyAlignment="1">
      <alignment horizontal="center" vertical="center" wrapText="1"/>
      <protection/>
    </xf>
    <xf numFmtId="0" fontId="125" fillId="49" borderId="25" xfId="144" applyFont="1" applyFill="1" applyBorder="1" applyAlignment="1">
      <alignment horizontal="center" vertical="center" wrapText="1"/>
      <protection/>
    </xf>
    <xf numFmtId="49" fontId="10" fillId="0" borderId="19" xfId="144" applyNumberFormat="1" applyFont="1" applyFill="1" applyBorder="1" applyAlignment="1">
      <alignment horizontal="center" vertical="center"/>
      <protection/>
    </xf>
    <xf numFmtId="49" fontId="10" fillId="0" borderId="0" xfId="144" applyNumberFormat="1" applyFont="1" applyFill="1" applyBorder="1" applyAlignment="1">
      <alignment horizontal="center" vertical="center"/>
      <protection/>
    </xf>
    <xf numFmtId="49" fontId="10" fillId="0" borderId="22" xfId="144" applyNumberFormat="1" applyFont="1" applyFill="1" applyBorder="1" applyAlignment="1">
      <alignment horizontal="center" vertical="center"/>
      <protection/>
    </xf>
    <xf numFmtId="0" fontId="10" fillId="0" borderId="21" xfId="144" applyFont="1" applyFill="1" applyBorder="1" applyAlignment="1">
      <alignment horizontal="center" vertical="center" wrapText="1"/>
      <protection/>
    </xf>
    <xf numFmtId="0" fontId="10" fillId="0" borderId="39" xfId="144" applyFont="1" applyFill="1" applyBorder="1" applyAlignment="1">
      <alignment horizontal="center" vertical="center" wrapText="1"/>
      <protection/>
    </xf>
    <xf numFmtId="0" fontId="10" fillId="0" borderId="23" xfId="144" applyFont="1" applyFill="1" applyBorder="1" applyAlignment="1">
      <alignment horizontal="center" vertical="center" wrapText="1"/>
      <protection/>
    </xf>
    <xf numFmtId="0" fontId="10" fillId="0" borderId="26" xfId="144" applyFont="1" applyFill="1" applyBorder="1" applyAlignment="1">
      <alignment horizontal="center" vertical="center"/>
      <protection/>
    </xf>
    <xf numFmtId="0" fontId="10" fillId="0" borderId="41" xfId="144" applyFont="1" applyFill="1" applyBorder="1" applyAlignment="1">
      <alignment horizontal="center" vertical="center"/>
      <protection/>
    </xf>
    <xf numFmtId="0" fontId="10" fillId="0" borderId="25" xfId="144" applyFont="1" applyFill="1" applyBorder="1" applyAlignment="1">
      <alignment horizontal="center" vertical="center"/>
      <protection/>
    </xf>
    <xf numFmtId="0" fontId="10" fillId="0" borderId="25" xfId="144" applyFont="1" applyFill="1" applyBorder="1" applyAlignment="1">
      <alignment horizontal="center" vertical="center" wrapText="1"/>
      <protection/>
    </xf>
    <xf numFmtId="0" fontId="10" fillId="8" borderId="26" xfId="144" applyFont="1" applyFill="1" applyBorder="1" applyAlignment="1">
      <alignment horizontal="center" vertical="center" wrapText="1"/>
      <protection/>
    </xf>
    <xf numFmtId="0" fontId="10" fillId="8" borderId="25" xfId="144" applyFont="1" applyFill="1" applyBorder="1" applyAlignment="1">
      <alignment horizontal="center" vertical="center" wrapText="1"/>
      <protection/>
    </xf>
    <xf numFmtId="0" fontId="92" fillId="0" borderId="0" xfId="144" applyNumberFormat="1" applyFont="1" applyFill="1" applyAlignment="1">
      <alignment horizontal="center"/>
      <protection/>
    </xf>
    <xf numFmtId="0" fontId="72" fillId="0" borderId="0" xfId="144" applyNumberFormat="1" applyFont="1" applyFill="1" applyAlignment="1">
      <alignment horizontal="center" wrapText="1"/>
      <protection/>
    </xf>
    <xf numFmtId="0" fontId="0" fillId="0" borderId="0" xfId="144" applyNumberFormat="1" applyFont="1" applyFill="1" applyBorder="1" applyAlignment="1">
      <alignment horizontal="justify" vertical="top" wrapText="1"/>
      <protection/>
    </xf>
    <xf numFmtId="0" fontId="0" fillId="0" borderId="0" xfId="144" applyNumberFormat="1" applyFont="1" applyFill="1" applyBorder="1" applyAlignment="1">
      <alignment horizontal="justify" vertical="top"/>
      <protection/>
    </xf>
    <xf numFmtId="0" fontId="6" fillId="0" borderId="0" xfId="144" applyNumberFormat="1" applyFont="1" applyFill="1" applyBorder="1" applyAlignment="1">
      <alignment horizontal="left" wrapText="1"/>
      <protection/>
    </xf>
    <xf numFmtId="0" fontId="23" fillId="0" borderId="0" xfId="144" applyNumberFormat="1" applyFont="1" applyFill="1" applyBorder="1" applyAlignment="1">
      <alignment horizontal="center"/>
      <protection/>
    </xf>
    <xf numFmtId="49" fontId="16" fillId="0" borderId="20" xfId="144" applyNumberFormat="1" applyFont="1" applyFill="1" applyBorder="1" applyAlignment="1">
      <alignment horizontal="center" vertical="center" wrapText="1"/>
      <protection/>
    </xf>
    <xf numFmtId="49" fontId="35" fillId="0" borderId="0" xfId="144" applyNumberFormat="1" applyFont="1" applyFill="1" applyBorder="1" applyAlignment="1">
      <alignment horizontal="center" wrapText="1"/>
      <protection/>
    </xf>
    <xf numFmtId="0" fontId="0" fillId="0" borderId="0" xfId="144" applyNumberFormat="1" applyFont="1" applyFill="1" applyBorder="1" applyAlignment="1">
      <alignment horizontal="left" vertical="top" wrapText="1"/>
      <protection/>
    </xf>
    <xf numFmtId="0" fontId="6" fillId="0" borderId="0" xfId="144" applyNumberFormat="1" applyFont="1" applyFill="1" applyBorder="1" applyAlignment="1">
      <alignment horizontal="left" vertical="top" wrapText="1"/>
      <protection/>
    </xf>
    <xf numFmtId="49" fontId="0" fillId="0" borderId="0" xfId="144" applyNumberFormat="1" applyFont="1" applyFill="1" applyAlignment="1">
      <alignment horizontal="left" vertical="top" wrapText="1"/>
      <protection/>
    </xf>
    <xf numFmtId="49" fontId="0" fillId="0" borderId="0" xfId="144" applyNumberFormat="1" applyFont="1" applyFill="1" applyAlignment="1">
      <alignment horizontal="left" vertical="top" wrapText="1"/>
      <protection/>
    </xf>
    <xf numFmtId="49" fontId="12" fillId="0" borderId="0" xfId="144" applyNumberFormat="1" applyFont="1" applyFill="1" applyAlignment="1">
      <alignment horizontal="center"/>
      <protection/>
    </xf>
    <xf numFmtId="49" fontId="78" fillId="0" borderId="20" xfId="144" applyNumberFormat="1" applyFont="1" applyFill="1" applyBorder="1" applyAlignment="1">
      <alignment horizontal="center" vertical="center" wrapText="1"/>
      <protection/>
    </xf>
    <xf numFmtId="0" fontId="22" fillId="0" borderId="0" xfId="144" applyNumberFormat="1" applyFont="1" applyFill="1" applyBorder="1" applyAlignment="1">
      <alignment horizontal="center"/>
      <protection/>
    </xf>
    <xf numFmtId="49" fontId="11" fillId="0" borderId="0" xfId="144" applyNumberFormat="1" applyFont="1" applyFill="1" applyAlignment="1">
      <alignment horizontal="left"/>
      <protection/>
    </xf>
    <xf numFmtId="49" fontId="7" fillId="0" borderId="0" xfId="144" applyNumberFormat="1" applyFont="1" applyFill="1" applyAlignment="1">
      <alignment/>
      <protection/>
    </xf>
    <xf numFmtId="49" fontId="17" fillId="0" borderId="0" xfId="144" applyNumberFormat="1" applyFont="1" applyFill="1" applyBorder="1" applyAlignment="1">
      <alignment horizontal="left"/>
      <protection/>
    </xf>
    <xf numFmtId="49" fontId="23" fillId="0" borderId="0" xfId="144" applyNumberFormat="1" applyFont="1" applyFill="1" applyAlignment="1">
      <alignment horizontal="center"/>
      <protection/>
    </xf>
    <xf numFmtId="49" fontId="6" fillId="0" borderId="0" xfId="144" applyNumberFormat="1" applyFont="1" applyFill="1" applyAlignment="1">
      <alignment horizontal="center" vertical="center" wrapText="1"/>
      <protection/>
    </xf>
    <xf numFmtId="49" fontId="22" fillId="0" borderId="22" xfId="144" applyNumberFormat="1" applyFont="1" applyFill="1" applyBorder="1" applyAlignment="1">
      <alignment horizontal="right"/>
      <protection/>
    </xf>
    <xf numFmtId="49" fontId="10" fillId="0" borderId="41" xfId="144" applyNumberFormat="1" applyFont="1" applyFill="1" applyBorder="1" applyAlignment="1">
      <alignment horizontal="center" vertical="center" wrapText="1"/>
      <protection/>
    </xf>
    <xf numFmtId="49" fontId="0" fillId="0" borderId="0" xfId="144" applyNumberFormat="1" applyFont="1" applyFill="1" applyBorder="1" applyAlignment="1">
      <alignment horizontal="left"/>
      <protection/>
    </xf>
    <xf numFmtId="49" fontId="6" fillId="0" borderId="0" xfId="144" applyNumberFormat="1" applyFont="1" applyFill="1" applyBorder="1" applyAlignment="1">
      <alignment horizontal="center" wrapText="1"/>
      <protection/>
    </xf>
    <xf numFmtId="0" fontId="6" fillId="0" borderId="0" xfId="144" applyNumberFormat="1" applyFont="1" applyFill="1" applyBorder="1" applyAlignment="1">
      <alignment horizontal="center" wrapText="1"/>
      <protection/>
    </xf>
    <xf numFmtId="49" fontId="0" fillId="0" borderId="0" xfId="144" applyNumberFormat="1" applyFont="1" applyFill="1" applyAlignment="1">
      <alignment horizontal="center"/>
      <protection/>
    </xf>
    <xf numFmtId="49" fontId="23" fillId="0" borderId="26" xfId="144" applyNumberFormat="1" applyFont="1" applyFill="1" applyBorder="1" applyAlignment="1">
      <alignment horizontal="center" vertical="center" wrapText="1"/>
      <protection/>
    </xf>
    <xf numFmtId="49" fontId="23" fillId="0" borderId="25" xfId="144" applyNumberFormat="1" applyFont="1" applyFill="1" applyBorder="1" applyAlignment="1">
      <alignment horizontal="center" vertical="center" wrapText="1"/>
      <protection/>
    </xf>
    <xf numFmtId="49" fontId="11" fillId="0" borderId="26" xfId="144" applyNumberFormat="1" applyFont="1" applyFill="1" applyBorder="1" applyAlignment="1">
      <alignment horizontal="center" vertical="center" wrapText="1"/>
      <protection/>
    </xf>
    <xf numFmtId="49" fontId="11" fillId="0" borderId="25" xfId="144" applyNumberFormat="1" applyFont="1" applyFill="1" applyBorder="1" applyAlignment="1">
      <alignment horizontal="center" vertical="center" wrapText="1"/>
      <protection/>
    </xf>
    <xf numFmtId="0" fontId="6" fillId="0" borderId="0" xfId="144" applyFont="1" applyFill="1" applyBorder="1" applyAlignment="1">
      <alignment horizontal="center"/>
      <protection/>
    </xf>
    <xf numFmtId="49" fontId="22" fillId="0" borderId="0" xfId="144" applyNumberFormat="1" applyFont="1" applyFill="1" applyBorder="1" applyAlignment="1">
      <alignment horizontal="center" wrapText="1"/>
      <protection/>
    </xf>
    <xf numFmtId="0" fontId="72" fillId="0" borderId="0" xfId="144" applyNumberFormat="1" applyFont="1" applyFill="1" applyBorder="1" applyAlignment="1">
      <alignment horizontal="center"/>
      <protection/>
    </xf>
    <xf numFmtId="49" fontId="10" fillId="0" borderId="27" xfId="144" applyNumberFormat="1" applyFont="1" applyFill="1" applyBorder="1" applyAlignment="1">
      <alignment horizontal="center" vertical="center" wrapText="1"/>
      <protection/>
    </xf>
    <xf numFmtId="49" fontId="10" fillId="0" borderId="37" xfId="144" applyNumberFormat="1" applyFont="1" applyFill="1" applyBorder="1" applyAlignment="1">
      <alignment horizontal="center" vertical="center" wrapText="1"/>
      <protection/>
    </xf>
    <xf numFmtId="49" fontId="93" fillId="0" borderId="22" xfId="144" applyNumberFormat="1" applyFont="1" applyFill="1" applyBorder="1" applyAlignment="1">
      <alignment horizontal="right"/>
      <protection/>
    </xf>
    <xf numFmtId="49" fontId="17" fillId="0" borderId="22" xfId="144" applyNumberFormat="1" applyFont="1" applyFill="1" applyBorder="1" applyAlignment="1">
      <alignment horizontal="center" vertical="center"/>
      <protection/>
    </xf>
    <xf numFmtId="49" fontId="10" fillId="0" borderId="35" xfId="144" applyNumberFormat="1" applyFont="1" applyFill="1" applyBorder="1" applyAlignment="1">
      <alignment horizontal="center" vertical="center" wrapText="1"/>
      <protection/>
    </xf>
    <xf numFmtId="49" fontId="10" fillId="0" borderId="36" xfId="144" applyNumberFormat="1" applyFont="1" applyFill="1" applyBorder="1" applyAlignment="1">
      <alignment horizontal="center" vertical="center" wrapText="1"/>
      <protection/>
    </xf>
    <xf numFmtId="49" fontId="10" fillId="0" borderId="24" xfId="144" applyNumberFormat="1" applyFont="1" applyFill="1" applyBorder="1" applyAlignment="1">
      <alignment horizontal="center" vertical="center" wrapText="1"/>
      <protection/>
    </xf>
    <xf numFmtId="49" fontId="10" fillId="0" borderId="40" xfId="144" applyNumberFormat="1" applyFont="1" applyFill="1" applyBorder="1" applyAlignment="1">
      <alignment horizontal="center" vertical="center" wrapText="1"/>
      <protection/>
    </xf>
    <xf numFmtId="0" fontId="86" fillId="0" borderId="41" xfId="144" applyFont="1" applyFill="1" applyBorder="1" applyAlignment="1">
      <alignment horizontal="center" vertical="center" wrapText="1"/>
      <protection/>
    </xf>
    <xf numFmtId="0" fontId="86" fillId="0" borderId="25" xfId="144" applyFont="1" applyFill="1" applyBorder="1" applyAlignment="1">
      <alignment horizontal="center" vertical="center" wrapText="1"/>
      <protection/>
    </xf>
    <xf numFmtId="49" fontId="130" fillId="49" borderId="20" xfId="144" applyNumberFormat="1" applyFont="1" applyFill="1" applyBorder="1" applyAlignment="1">
      <alignment horizontal="center" vertical="center"/>
      <protection/>
    </xf>
    <xf numFmtId="0" fontId="11" fillId="0" borderId="20" xfId="144" applyFont="1" applyFill="1" applyBorder="1" applyAlignment="1">
      <alignment horizontal="center" vertical="center" wrapText="1"/>
      <protection/>
    </xf>
    <xf numFmtId="0" fontId="17" fillId="0" borderId="0" xfId="144" applyFont="1" applyFill="1" applyAlignment="1">
      <alignment horizontal="center"/>
      <protection/>
    </xf>
    <xf numFmtId="0" fontId="199" fillId="0" borderId="22" xfId="144" applyFont="1" applyFill="1" applyBorder="1" applyAlignment="1">
      <alignment horizontal="right"/>
      <protection/>
    </xf>
    <xf numFmtId="0" fontId="18" fillId="0" borderId="0" xfId="144" applyNumberFormat="1" applyFont="1" applyFill="1" applyAlignment="1">
      <alignment horizontal="center"/>
      <protection/>
    </xf>
    <xf numFmtId="0" fontId="29" fillId="0" borderId="0" xfId="144" applyNumberFormat="1" applyFont="1" applyFill="1" applyAlignment="1">
      <alignment horizontal="center"/>
      <protection/>
    </xf>
    <xf numFmtId="0" fontId="25" fillId="0" borderId="26" xfId="144" applyFont="1" applyFill="1" applyBorder="1" applyAlignment="1">
      <alignment horizontal="center" vertical="center" wrapText="1"/>
      <protection/>
    </xf>
    <xf numFmtId="0" fontId="25" fillId="0" borderId="25" xfId="144" applyFont="1" applyFill="1" applyBorder="1" applyAlignment="1">
      <alignment horizontal="center" vertical="center" wrapText="1"/>
      <protection/>
    </xf>
    <xf numFmtId="0" fontId="22" fillId="0" borderId="0" xfId="144" applyFont="1" applyFill="1" applyBorder="1" applyAlignment="1">
      <alignment horizontal="left"/>
      <protection/>
    </xf>
    <xf numFmtId="49" fontId="11" fillId="0" borderId="35" xfId="144" applyNumberFormat="1" applyFont="1" applyFill="1" applyBorder="1" applyAlignment="1">
      <alignment horizontal="center" vertical="center"/>
      <protection/>
    </xf>
    <xf numFmtId="49" fontId="11" fillId="0" borderId="36" xfId="144" applyNumberFormat="1" applyFont="1" applyFill="1" applyBorder="1" applyAlignment="1">
      <alignment horizontal="center" vertical="center"/>
      <protection/>
    </xf>
    <xf numFmtId="49" fontId="11" fillId="0" borderId="24" xfId="144" applyNumberFormat="1" applyFont="1" applyFill="1" applyBorder="1" applyAlignment="1">
      <alignment horizontal="center" vertical="center"/>
      <protection/>
    </xf>
    <xf numFmtId="49" fontId="11" fillId="0" borderId="40" xfId="144" applyNumberFormat="1" applyFont="1" applyFill="1" applyBorder="1" applyAlignment="1">
      <alignment horizontal="center" vertical="center"/>
      <protection/>
    </xf>
    <xf numFmtId="49" fontId="11" fillId="0" borderId="27" xfId="144" applyNumberFormat="1" applyFont="1" applyFill="1" applyBorder="1" applyAlignment="1">
      <alignment horizontal="center" vertical="center"/>
      <protection/>
    </xf>
    <xf numFmtId="49" fontId="11" fillId="0" borderId="37" xfId="144" applyNumberFormat="1" applyFont="1" applyFill="1" applyBorder="1" applyAlignment="1">
      <alignment horizontal="center" vertical="center"/>
      <protection/>
    </xf>
    <xf numFmtId="0" fontId="35" fillId="0" borderId="0" xfId="144" applyNumberFormat="1" applyFont="1" applyFill="1" applyBorder="1" applyAlignment="1">
      <alignment horizontal="justify" vertical="justify" wrapText="1"/>
      <protection/>
    </xf>
    <xf numFmtId="0" fontId="33" fillId="0" borderId="0" xfId="144" applyNumberFormat="1" applyFont="1" applyFill="1" applyBorder="1" applyAlignment="1">
      <alignment horizontal="center"/>
      <protection/>
    </xf>
    <xf numFmtId="0" fontId="18" fillId="0" borderId="0" xfId="144" applyNumberFormat="1" applyFont="1" applyFill="1" applyAlignment="1">
      <alignment horizontal="center" vertical="center"/>
      <protection/>
    </xf>
    <xf numFmtId="0" fontId="11" fillId="0" borderId="20" xfId="144" applyNumberFormat="1" applyFont="1" applyFill="1" applyBorder="1" applyAlignment="1">
      <alignment horizontal="center" vertical="center" wrapText="1"/>
      <protection/>
    </xf>
    <xf numFmtId="0" fontId="11" fillId="0" borderId="0" xfId="144" applyNumberFormat="1" applyFont="1" applyFill="1" applyAlignment="1">
      <alignment horizontal="left"/>
      <protection/>
    </xf>
    <xf numFmtId="0" fontId="0" fillId="0" borderId="0" xfId="144" applyNumberFormat="1" applyFont="1" applyFill="1" applyAlignment="1">
      <alignment horizontal="left"/>
      <protection/>
    </xf>
    <xf numFmtId="0" fontId="7" fillId="0" borderId="0" xfId="144" applyNumberFormat="1" applyFont="1" applyFill="1" applyAlignment="1">
      <alignment horizontal="left"/>
      <protection/>
    </xf>
    <xf numFmtId="0" fontId="0" fillId="0" borderId="0" xfId="144" applyNumberFormat="1" applyFont="1" applyFill="1" applyAlignment="1">
      <alignment horizontal="left"/>
      <protection/>
    </xf>
    <xf numFmtId="0" fontId="72" fillId="0" borderId="0" xfId="144" applyNumberFormat="1" applyFont="1" applyFill="1" applyAlignment="1">
      <alignment horizontal="center"/>
      <protection/>
    </xf>
    <xf numFmtId="0" fontId="11" fillId="0" borderId="45" xfId="144" applyNumberFormat="1" applyFont="1" applyFill="1" applyBorder="1" applyAlignment="1">
      <alignment horizontal="center" vertical="center" wrapText="1"/>
      <protection/>
    </xf>
    <xf numFmtId="0" fontId="11" fillId="0" borderId="46" xfId="144" applyNumberFormat="1" applyFont="1" applyFill="1" applyBorder="1" applyAlignment="1">
      <alignment horizontal="center" vertical="center" wrapText="1"/>
      <protection/>
    </xf>
    <xf numFmtId="0" fontId="11" fillId="0" borderId="38" xfId="144" applyNumberFormat="1" applyFont="1" applyFill="1" applyBorder="1" applyAlignment="1">
      <alignment horizontal="center" vertical="center" wrapText="1"/>
      <protection/>
    </xf>
    <xf numFmtId="0" fontId="22" fillId="0" borderId="0" xfId="144" applyNumberFormat="1" applyFont="1" applyFill="1" applyAlignment="1">
      <alignment horizontal="center" wrapText="1"/>
      <protection/>
    </xf>
    <xf numFmtId="0" fontId="9" fillId="0" borderId="19" xfId="143" applyNumberFormat="1" applyFont="1" applyFill="1" applyBorder="1" applyAlignment="1" applyProtection="1">
      <alignment horizontal="center" wrapText="1"/>
      <protection locked="0"/>
    </xf>
    <xf numFmtId="0" fontId="9" fillId="0" borderId="19" xfId="143" applyNumberFormat="1" applyFont="1" applyFill="1" applyBorder="1" applyAlignment="1" applyProtection="1">
      <alignment horizontal="right"/>
      <protection locked="0"/>
    </xf>
    <xf numFmtId="49" fontId="11" fillId="0" borderId="47" xfId="144" applyNumberFormat="1" applyFont="1" applyFill="1" applyBorder="1" applyAlignment="1">
      <alignment horizontal="center" vertical="center"/>
      <protection/>
    </xf>
    <xf numFmtId="49" fontId="11" fillId="0" borderId="45" xfId="144" applyNumberFormat="1" applyFont="1" applyFill="1" applyBorder="1" applyAlignment="1">
      <alignment horizontal="center" vertical="center"/>
      <protection/>
    </xf>
    <xf numFmtId="49" fontId="11" fillId="0" borderId="44" xfId="144" applyNumberFormat="1" applyFont="1" applyFill="1" applyBorder="1" applyAlignment="1">
      <alignment horizontal="center" vertical="center"/>
      <protection/>
    </xf>
    <xf numFmtId="49" fontId="11" fillId="0" borderId="20" xfId="144" applyNumberFormat="1" applyFont="1" applyFill="1" applyBorder="1" applyAlignment="1">
      <alignment horizontal="center" vertical="center"/>
      <protection/>
    </xf>
    <xf numFmtId="0" fontId="20" fillId="0" borderId="44" xfId="144" applyNumberFormat="1" applyFont="1" applyFill="1" applyBorder="1" applyAlignment="1">
      <alignment horizontal="center" wrapText="1"/>
      <protection/>
    </xf>
    <xf numFmtId="0" fontId="20" fillId="0" borderId="20" xfId="144" applyNumberFormat="1" applyFont="1" applyFill="1" applyBorder="1" applyAlignment="1">
      <alignment horizontal="center" wrapText="1"/>
      <protection/>
    </xf>
    <xf numFmtId="0" fontId="11" fillId="0" borderId="44" xfId="144" applyNumberFormat="1" applyFont="1" applyFill="1" applyBorder="1" applyAlignment="1">
      <alignment horizontal="center" vertical="center" wrapText="1"/>
      <protection/>
    </xf>
    <xf numFmtId="0" fontId="32" fillId="0" borderId="20" xfId="144" applyFont="1" applyFill="1" applyBorder="1" applyAlignment="1">
      <alignment horizontal="center" vertical="center"/>
      <protection/>
    </xf>
    <xf numFmtId="0" fontId="117" fillId="0" borderId="48" xfId="144" applyNumberFormat="1" applyFont="1" applyFill="1" applyBorder="1" applyAlignment="1">
      <alignment horizontal="right" wrapText="1"/>
      <protection/>
    </xf>
    <xf numFmtId="0" fontId="0" fillId="0" borderId="0" xfId="0" applyAlignment="1">
      <alignment horizontal="center" vertical="center"/>
    </xf>
    <xf numFmtId="0" fontId="214" fillId="0" borderId="0" xfId="0" applyFont="1" applyAlignment="1">
      <alignment horizontal="center" vertical="center"/>
    </xf>
    <xf numFmtId="0" fontId="217" fillId="0" borderId="0" xfId="0" applyFont="1" applyAlignment="1">
      <alignment horizontal="center" vertical="center"/>
    </xf>
    <xf numFmtId="0" fontId="218" fillId="0" borderId="0" xfId="0" applyFont="1" applyAlignment="1">
      <alignment horizontal="center" vertical="center"/>
    </xf>
    <xf numFmtId="0" fontId="191" fillId="0" borderId="22" xfId="0" applyFont="1" applyBorder="1" applyAlignment="1">
      <alignment horizontal="right" vertical="center"/>
    </xf>
    <xf numFmtId="0" fontId="214" fillId="0" borderId="20" xfId="0" applyFont="1" applyBorder="1" applyAlignment="1">
      <alignment horizontal="center" vertical="center"/>
    </xf>
    <xf numFmtId="0" fontId="214" fillId="0" borderId="20" xfId="0" applyFont="1" applyBorder="1" applyAlignment="1">
      <alignment horizontal="center" vertical="center" wrapText="1"/>
    </xf>
    <xf numFmtId="0" fontId="214" fillId="50" borderId="20" xfId="0" applyFont="1" applyFill="1" applyBorder="1" applyAlignment="1">
      <alignment horizontal="center" vertical="center"/>
    </xf>
    <xf numFmtId="0" fontId="219" fillId="0" borderId="0" xfId="0" applyFont="1" applyAlignment="1">
      <alignment horizontal="center" vertical="center"/>
    </xf>
    <xf numFmtId="0" fontId="11" fillId="0" borderId="2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center" wrapText="1"/>
      <protection/>
    </xf>
  </cellXfs>
  <cellStyles count="15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3" xfId="96"/>
    <cellStyle name="Currency" xfId="97"/>
    <cellStyle name="Currency [0]" xfId="98"/>
    <cellStyle name="Check Cell" xfId="99"/>
    <cellStyle name="Check Cell 2" xfId="100"/>
    <cellStyle name="Check Cell 3"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2 2 2" xfId="133"/>
    <cellStyle name="Normal 2 3" xfId="134"/>
    <cellStyle name="Normal 3" xfId="135"/>
    <cellStyle name="Normal 4" xfId="136"/>
    <cellStyle name="Normal 5" xfId="137"/>
    <cellStyle name="Normal 6" xfId="138"/>
    <cellStyle name="Normal_1. (Goc) THONG KE TT01 Toàn tỉnh Hoa Binh 6 tháng 2013" xfId="139"/>
    <cellStyle name="Normal_19 bieu m nhapcong thuc da sao 11 don vi " xfId="140"/>
    <cellStyle name="Normal_19 bieu m nhapcong thuc da sao 11 don vi  2" xfId="141"/>
    <cellStyle name="Normal_Bieu 8 - Bieu 19 toan tinh" xfId="142"/>
    <cellStyle name="Normal_Bieu mau TK tu 11 den 19 (ban phat hanh)" xfId="143"/>
    <cellStyle name="Normal_Bieu mau TK tu 11 den 19 (ban phat hanh) 2" xfId="144"/>
    <cellStyle name="Note" xfId="145"/>
    <cellStyle name="Note 2" xfId="146"/>
    <cellStyle name="Note 3" xfId="147"/>
    <cellStyle name="Output" xfId="148"/>
    <cellStyle name="Output 2" xfId="149"/>
    <cellStyle name="Output 3" xfId="150"/>
    <cellStyle name="Percent" xfId="151"/>
    <cellStyle name="Percent 2" xfId="152"/>
    <cellStyle name="Percent 2 2" xfId="153"/>
    <cellStyle name="Percent 3" xfId="154"/>
    <cellStyle name="Percent 4" xfId="155"/>
    <cellStyle name="Title" xfId="156"/>
    <cellStyle name="Title 2" xfId="157"/>
    <cellStyle name="Title 3" xfId="158"/>
    <cellStyle name="Total" xfId="159"/>
    <cellStyle name="Total 2" xfId="160"/>
    <cellStyle name="Total 3" xfId="161"/>
    <cellStyle name="Warning Text" xfId="162"/>
    <cellStyle name="Warning Text 2" xfId="163"/>
    <cellStyle name="Warning Text 3"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externalLink" Target="externalLinks/externalLink5.xml" /><Relationship Id="rId44" Type="http://schemas.openxmlformats.org/officeDocument/2006/relationships/externalLink" Target="externalLinks/externalLink6.xml" /><Relationship Id="rId45" Type="http://schemas.openxmlformats.org/officeDocument/2006/relationships/externalLink" Target="externalLinks/externalLink7.xml" /><Relationship Id="rId46" Type="http://schemas.openxmlformats.org/officeDocument/2006/relationships/externalLink" Target="externalLinks/externalLink8.xml" /><Relationship Id="rId47" Type="http://schemas.openxmlformats.org/officeDocument/2006/relationships/externalLink" Target="externalLinks/externalLink9.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38125"/>
    <xdr:sp fLocksText="0">
      <xdr:nvSpPr>
        <xdr:cNvPr id="1" name="Text Box 1"/>
        <xdr:cNvSpPr txBox="1">
          <a:spLocks noChangeArrowheads="1"/>
        </xdr:cNvSpPr>
      </xdr:nvSpPr>
      <xdr:spPr>
        <a:xfrm>
          <a:off x="2200275" y="23812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38125"/>
    <xdr:sp fLocksText="0">
      <xdr:nvSpPr>
        <xdr:cNvPr id="2" name="Text Box 1"/>
        <xdr:cNvSpPr txBox="1">
          <a:spLocks noChangeArrowheads="1"/>
        </xdr:cNvSpPr>
      </xdr:nvSpPr>
      <xdr:spPr>
        <a:xfrm>
          <a:off x="2200275" y="23812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552700"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1400175</xdr:colOff>
      <xdr:row>2</xdr:row>
      <xdr:rowOff>38100</xdr:rowOff>
    </xdr:from>
    <xdr:to>
      <xdr:col>3</xdr:col>
      <xdr:colOff>161925</xdr:colOff>
      <xdr:row>2</xdr:row>
      <xdr:rowOff>38100</xdr:rowOff>
    </xdr:to>
    <xdr:sp>
      <xdr:nvSpPr>
        <xdr:cNvPr id="1" name="Straight Connector 2"/>
        <xdr:cNvSpPr>
          <a:spLocks/>
        </xdr:cNvSpPr>
      </xdr:nvSpPr>
      <xdr:spPr>
        <a:xfrm>
          <a:off x="1819275" y="457200"/>
          <a:ext cx="1133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7914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9"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8298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42900"/>
    <xdr:sp fLocksText="0">
      <xdr:nvSpPr>
        <xdr:cNvPr id="1"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6"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9"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2"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5"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8"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1"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4"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7"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0"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3"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6"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42900"/>
    <xdr:sp fLocksText="0">
      <xdr:nvSpPr>
        <xdr:cNvPr id="39" name="Text Box 7"/>
        <xdr:cNvSpPr txBox="1">
          <a:spLocks noChangeArrowheads="1"/>
        </xdr:cNvSpPr>
      </xdr:nvSpPr>
      <xdr:spPr>
        <a:xfrm>
          <a:off x="314325" y="69723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04775"/>
    <xdr:sp fLocksText="0">
      <xdr:nvSpPr>
        <xdr:cNvPr id="40" name="Text Box 1"/>
        <xdr:cNvSpPr txBox="1">
          <a:spLocks noChangeArrowheads="1"/>
        </xdr:cNvSpPr>
      </xdr:nvSpPr>
      <xdr:spPr>
        <a:xfrm>
          <a:off x="314325" y="69723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0025"/>
    <xdr:sp fLocksText="0">
      <xdr:nvSpPr>
        <xdr:cNvPr id="41" name="Text Box 1"/>
        <xdr:cNvSpPr txBox="1">
          <a:spLocks noChangeArrowheads="1"/>
        </xdr:cNvSpPr>
      </xdr:nvSpPr>
      <xdr:spPr>
        <a:xfrm>
          <a:off x="314325" y="69723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2"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3"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4"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5"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6"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7"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8"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9"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0"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1"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2"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3"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38100</xdr:colOff>
      <xdr:row>0</xdr:row>
      <xdr:rowOff>0</xdr:rowOff>
    </xdr:from>
    <xdr:to>
      <xdr:col>1</xdr:col>
      <xdr:colOff>1066800</xdr:colOff>
      <xdr:row>0</xdr:row>
      <xdr:rowOff>0</xdr:rowOff>
    </xdr:to>
    <xdr:sp>
      <xdr:nvSpPr>
        <xdr:cNvPr id="2" name="Text Box 2"/>
        <xdr:cNvSpPr txBox="1">
          <a:spLocks noChangeArrowheads="1"/>
        </xdr:cNvSpPr>
      </xdr:nvSpPr>
      <xdr:spPr>
        <a:xfrm>
          <a:off x="409575" y="0"/>
          <a:ext cx="102870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38125"/>
    <xdr:sp fLocksText="0">
      <xdr:nvSpPr>
        <xdr:cNvPr id="1" name="Text Box 1"/>
        <xdr:cNvSpPr txBox="1">
          <a:spLocks noChangeArrowheads="1"/>
        </xdr:cNvSpPr>
      </xdr:nvSpPr>
      <xdr:spPr>
        <a:xfrm>
          <a:off x="2419350" y="209550"/>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38125"/>
    <xdr:sp fLocksText="0">
      <xdr:nvSpPr>
        <xdr:cNvPr id="2" name="Text Box 1"/>
        <xdr:cNvSpPr txBox="1">
          <a:spLocks noChangeArrowheads="1"/>
        </xdr:cNvSpPr>
      </xdr:nvSpPr>
      <xdr:spPr>
        <a:xfrm>
          <a:off x="2419350" y="209550"/>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Bieu%208%20-%20Bieu%2019%20toan%20tinh.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ieu%206%20va%207_Toan%20tinh_Quy%20I-Nam%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ieu 06 - Ve Viec"/>
      <sheetName val="Bieu 07 - Ve Tien"/>
      <sheetName val="Kiem tra"/>
      <sheetName val="THX SoNTCS"/>
      <sheetName val="BCD THA"/>
      <sheetName val="HGB-Viec"/>
      <sheetName val="HGB-Tien"/>
      <sheetName val="TK theo loai viec CD-TD"/>
      <sheetName val="Tinh hinh BCTK"/>
    </sheetNames>
    <sheetDataSet>
      <sheetData sheetId="0">
        <row r="89">
          <cell r="A89" t="str">
            <v>9.3</v>
          </cell>
          <cell r="B89" t="str">
            <v>Lê Văn Nhân</v>
          </cell>
          <cell r="C89">
            <v>361</v>
          </cell>
          <cell r="D89">
            <v>274</v>
          </cell>
          <cell r="E89">
            <v>87</v>
          </cell>
          <cell r="F89">
            <v>2</v>
          </cell>
          <cell r="H89">
            <v>359</v>
          </cell>
          <cell r="I89">
            <v>209</v>
          </cell>
          <cell r="J89">
            <v>50</v>
          </cell>
          <cell r="K89">
            <v>1</v>
          </cell>
          <cell r="L89">
            <v>158</v>
          </cell>
          <cell r="Q89">
            <v>150</v>
          </cell>
          <cell r="R89">
            <v>308</v>
          </cell>
          <cell r="S89">
            <v>0.24401913875598086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090" t="s">
        <v>28</v>
      </c>
      <c r="B1" s="1090"/>
      <c r="C1" s="1089" t="s">
        <v>91</v>
      </c>
      <c r="D1" s="1089"/>
      <c r="E1" s="1089"/>
      <c r="F1" s="1091" t="s">
        <v>87</v>
      </c>
      <c r="G1" s="1091"/>
      <c r="H1" s="1091"/>
    </row>
    <row r="2" spans="1:8" ht="33.75" customHeight="1">
      <c r="A2" s="1092" t="s">
        <v>95</v>
      </c>
      <c r="B2" s="1092"/>
      <c r="C2" s="1089"/>
      <c r="D2" s="1089"/>
      <c r="E2" s="1089"/>
      <c r="F2" s="1088" t="s">
        <v>88</v>
      </c>
      <c r="G2" s="1088"/>
      <c r="H2" s="1088"/>
    </row>
    <row r="3" spans="1:8" ht="19.5" customHeight="1">
      <c r="A3" s="9" t="s">
        <v>81</v>
      </c>
      <c r="B3" s="9"/>
      <c r="C3" s="27"/>
      <c r="D3" s="27"/>
      <c r="E3" s="27"/>
      <c r="F3" s="1088" t="s">
        <v>89</v>
      </c>
      <c r="G3" s="1088"/>
      <c r="H3" s="1088"/>
    </row>
    <row r="4" spans="1:8" s="10" customFormat="1" ht="19.5" customHeight="1">
      <c r="A4" s="9"/>
      <c r="B4" s="9"/>
      <c r="D4" s="11"/>
      <c r="F4" s="12" t="s">
        <v>90</v>
      </c>
      <c r="G4" s="12"/>
      <c r="H4" s="12"/>
    </row>
    <row r="5" spans="1:8" s="26" customFormat="1" ht="36" customHeight="1">
      <c r="A5" s="1070" t="s">
        <v>72</v>
      </c>
      <c r="B5" s="1071"/>
      <c r="C5" s="1074" t="s">
        <v>85</v>
      </c>
      <c r="D5" s="1075"/>
      <c r="E5" s="1076" t="s">
        <v>84</v>
      </c>
      <c r="F5" s="1076"/>
      <c r="G5" s="1076"/>
      <c r="H5" s="1077"/>
    </row>
    <row r="6" spans="1:8" s="26" customFormat="1" ht="20.25" customHeight="1">
      <c r="A6" s="1072"/>
      <c r="B6" s="1073"/>
      <c r="C6" s="1078" t="s">
        <v>3</v>
      </c>
      <c r="D6" s="1078" t="s">
        <v>92</v>
      </c>
      <c r="E6" s="1080" t="s">
        <v>86</v>
      </c>
      <c r="F6" s="1077"/>
      <c r="G6" s="1080" t="s">
        <v>93</v>
      </c>
      <c r="H6" s="1077"/>
    </row>
    <row r="7" spans="1:8" s="26" customFormat="1" ht="52.5" customHeight="1">
      <c r="A7" s="1072"/>
      <c r="B7" s="1073"/>
      <c r="C7" s="1079"/>
      <c r="D7" s="1079"/>
      <c r="E7" s="8" t="s">
        <v>3</v>
      </c>
      <c r="F7" s="8" t="s">
        <v>10</v>
      </c>
      <c r="G7" s="8" t="s">
        <v>3</v>
      </c>
      <c r="H7" s="8" t="s">
        <v>10</v>
      </c>
    </row>
    <row r="8" spans="1:8" ht="15" customHeight="1">
      <c r="A8" s="1082" t="s">
        <v>6</v>
      </c>
      <c r="B8" s="1083"/>
      <c r="C8" s="13">
        <v>1</v>
      </c>
      <c r="D8" s="13" t="s">
        <v>53</v>
      </c>
      <c r="E8" s="13" t="s">
        <v>58</v>
      </c>
      <c r="F8" s="13" t="s">
        <v>73</v>
      </c>
      <c r="G8" s="13" t="s">
        <v>74</v>
      </c>
      <c r="H8" s="13" t="s">
        <v>75</v>
      </c>
    </row>
    <row r="9" spans="1:8" ht="26.25" customHeight="1">
      <c r="A9" s="1084" t="s">
        <v>41</v>
      </c>
      <c r="B9" s="1085"/>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1086" t="s">
        <v>68</v>
      </c>
      <c r="C16" s="1086"/>
      <c r="D16" s="29"/>
      <c r="E16" s="1067" t="s">
        <v>21</v>
      </c>
      <c r="F16" s="1067"/>
      <c r="G16" s="1067"/>
      <c r="H16" s="1067"/>
    </row>
    <row r="17" spans="2:8" ht="15.75" customHeight="1">
      <c r="B17" s="1086"/>
      <c r="C17" s="1086"/>
      <c r="D17" s="29"/>
      <c r="E17" s="1068" t="s">
        <v>46</v>
      </c>
      <c r="F17" s="1068"/>
      <c r="G17" s="1068"/>
      <c r="H17" s="1068"/>
    </row>
    <row r="18" spans="2:8" s="30" customFormat="1" ht="15.75" customHeight="1">
      <c r="B18" s="1086"/>
      <c r="C18" s="1086"/>
      <c r="D18" s="31"/>
      <c r="E18" s="1069" t="s">
        <v>67</v>
      </c>
      <c r="F18" s="1069"/>
      <c r="G18" s="1069"/>
      <c r="H18" s="1069"/>
    </row>
    <row r="20" ht="15.75">
      <c r="B20" s="22"/>
    </row>
    <row r="22" ht="15.75" hidden="1">
      <c r="A22" s="23" t="s">
        <v>49</v>
      </c>
    </row>
    <row r="23" spans="1:3" ht="15.75" hidden="1">
      <c r="A23" s="24"/>
      <c r="B23" s="1087" t="s">
        <v>59</v>
      </c>
      <c r="C23" s="1087"/>
    </row>
    <row r="24" spans="1:8" ht="15.75" customHeight="1" hidden="1">
      <c r="A24" s="25" t="s">
        <v>27</v>
      </c>
      <c r="B24" s="1081" t="s">
        <v>63</v>
      </c>
      <c r="C24" s="1081"/>
      <c r="D24" s="25"/>
      <c r="E24" s="25"/>
      <c r="F24" s="25"/>
      <c r="G24" s="25"/>
      <c r="H24" s="25"/>
    </row>
    <row r="25" spans="1:8" ht="15" customHeight="1" hidden="1">
      <c r="A25" s="25"/>
      <c r="B25" s="1081" t="s">
        <v>66</v>
      </c>
      <c r="C25" s="1081"/>
      <c r="D25" s="1081"/>
      <c r="E25" s="25"/>
      <c r="F25" s="25"/>
      <c r="G25" s="25"/>
      <c r="H25" s="25"/>
    </row>
    <row r="26" spans="2:3" ht="15.75">
      <c r="B26" s="26"/>
      <c r="C26" s="26"/>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264" t="s">
        <v>324</v>
      </c>
      <c r="B1" s="1264"/>
      <c r="C1" s="1264"/>
      <c r="D1" s="1267" t="s">
        <v>451</v>
      </c>
      <c r="E1" s="1267"/>
      <c r="F1" s="1267"/>
      <c r="G1" s="1267"/>
      <c r="H1" s="1267"/>
      <c r="I1" s="1267"/>
      <c r="J1" s="200" t="s">
        <v>452</v>
      </c>
      <c r="K1" s="331"/>
      <c r="L1" s="331"/>
    </row>
    <row r="2" spans="1:12" ht="18.75" customHeight="1">
      <c r="A2" s="1265" t="s">
        <v>410</v>
      </c>
      <c r="B2" s="1265"/>
      <c r="C2" s="1265"/>
      <c r="D2" s="1347" t="s">
        <v>325</v>
      </c>
      <c r="E2" s="1347"/>
      <c r="F2" s="1347"/>
      <c r="G2" s="1347"/>
      <c r="H2" s="1347"/>
      <c r="I2" s="1347"/>
      <c r="J2" s="1264" t="s">
        <v>453</v>
      </c>
      <c r="K2" s="1264"/>
      <c r="L2" s="1264"/>
    </row>
    <row r="3" spans="1:12" ht="17.25">
      <c r="A3" s="1265" t="s">
        <v>362</v>
      </c>
      <c r="B3" s="1265"/>
      <c r="C3" s="1265"/>
      <c r="D3" s="1348" t="s">
        <v>454</v>
      </c>
      <c r="E3" s="1349"/>
      <c r="F3" s="1349"/>
      <c r="G3" s="1349"/>
      <c r="H3" s="1349"/>
      <c r="I3" s="1349"/>
      <c r="J3" s="203" t="s">
        <v>470</v>
      </c>
      <c r="K3" s="203"/>
      <c r="L3" s="203"/>
    </row>
    <row r="4" spans="1:12" ht="15.75">
      <c r="A4" s="1351" t="s">
        <v>455</v>
      </c>
      <c r="B4" s="1351"/>
      <c r="C4" s="1351"/>
      <c r="D4" s="1352"/>
      <c r="E4" s="1352"/>
      <c r="F4" s="1352"/>
      <c r="G4" s="1352"/>
      <c r="H4" s="1352"/>
      <c r="I4" s="1352"/>
      <c r="J4" s="1262" t="s">
        <v>412</v>
      </c>
      <c r="K4" s="1262"/>
      <c r="L4" s="1262"/>
    </row>
    <row r="5" spans="1:13" ht="15.75">
      <c r="A5" s="333"/>
      <c r="B5" s="333"/>
      <c r="C5" s="334"/>
      <c r="D5" s="334"/>
      <c r="E5" s="202"/>
      <c r="J5" s="335" t="s">
        <v>456</v>
      </c>
      <c r="K5" s="250"/>
      <c r="L5" s="250"/>
      <c r="M5" s="250"/>
    </row>
    <row r="6" spans="1:13" s="338" customFormat="1" ht="24.75" customHeight="1">
      <c r="A6" s="1355" t="s">
        <v>72</v>
      </c>
      <c r="B6" s="1356"/>
      <c r="C6" s="1350" t="s">
        <v>457</v>
      </c>
      <c r="D6" s="1350"/>
      <c r="E6" s="1350"/>
      <c r="F6" s="1350"/>
      <c r="G6" s="1350"/>
      <c r="H6" s="1350"/>
      <c r="I6" s="1350" t="s">
        <v>326</v>
      </c>
      <c r="J6" s="1350"/>
      <c r="K6" s="1350"/>
      <c r="L6" s="1350"/>
      <c r="M6" s="337"/>
    </row>
    <row r="7" spans="1:13" s="338" customFormat="1" ht="17.25" customHeight="1">
      <c r="A7" s="1357"/>
      <c r="B7" s="1358"/>
      <c r="C7" s="1350" t="s">
        <v>38</v>
      </c>
      <c r="D7" s="1350"/>
      <c r="E7" s="1350" t="s">
        <v>7</v>
      </c>
      <c r="F7" s="1350"/>
      <c r="G7" s="1350"/>
      <c r="H7" s="1350"/>
      <c r="I7" s="1350" t="s">
        <v>327</v>
      </c>
      <c r="J7" s="1350"/>
      <c r="K7" s="1350" t="s">
        <v>328</v>
      </c>
      <c r="L7" s="1350"/>
      <c r="M7" s="337"/>
    </row>
    <row r="8" spans="1:12" s="338" customFormat="1" ht="27.75" customHeight="1">
      <c r="A8" s="1357"/>
      <c r="B8" s="1358"/>
      <c r="C8" s="1350"/>
      <c r="D8" s="1350"/>
      <c r="E8" s="1350" t="s">
        <v>329</v>
      </c>
      <c r="F8" s="1350"/>
      <c r="G8" s="1350" t="s">
        <v>330</v>
      </c>
      <c r="H8" s="1350"/>
      <c r="I8" s="1350"/>
      <c r="J8" s="1350"/>
      <c r="K8" s="1350"/>
      <c r="L8" s="1350"/>
    </row>
    <row r="9" spans="1:12" s="338" customFormat="1" ht="24.75" customHeight="1">
      <c r="A9" s="1359"/>
      <c r="B9" s="1360"/>
      <c r="C9" s="336" t="s">
        <v>331</v>
      </c>
      <c r="D9" s="336" t="s">
        <v>10</v>
      </c>
      <c r="E9" s="336" t="s">
        <v>3</v>
      </c>
      <c r="F9" s="336" t="s">
        <v>332</v>
      </c>
      <c r="G9" s="336" t="s">
        <v>3</v>
      </c>
      <c r="H9" s="336" t="s">
        <v>332</v>
      </c>
      <c r="I9" s="336" t="s">
        <v>3</v>
      </c>
      <c r="J9" s="336" t="s">
        <v>332</v>
      </c>
      <c r="K9" s="336" t="s">
        <v>3</v>
      </c>
      <c r="L9" s="336" t="s">
        <v>332</v>
      </c>
    </row>
    <row r="10" spans="1:12" s="340" customFormat="1" ht="15.75">
      <c r="A10" s="1273" t="s">
        <v>6</v>
      </c>
      <c r="B10" s="1274"/>
      <c r="C10" s="339">
        <v>1</v>
      </c>
      <c r="D10" s="339">
        <v>2</v>
      </c>
      <c r="E10" s="339">
        <v>3</v>
      </c>
      <c r="F10" s="339">
        <v>4</v>
      </c>
      <c r="G10" s="339">
        <v>5</v>
      </c>
      <c r="H10" s="339">
        <v>6</v>
      </c>
      <c r="I10" s="339">
        <v>7</v>
      </c>
      <c r="J10" s="339">
        <v>8</v>
      </c>
      <c r="K10" s="339">
        <v>9</v>
      </c>
      <c r="L10" s="339">
        <v>10</v>
      </c>
    </row>
    <row r="11" spans="1:12" s="340" customFormat="1" ht="30.75" customHeight="1">
      <c r="A11" s="1281" t="s">
        <v>407</v>
      </c>
      <c r="B11" s="1282"/>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283" t="s">
        <v>408</v>
      </c>
      <c r="B12" s="1284"/>
      <c r="C12" s="258">
        <v>0</v>
      </c>
      <c r="D12" s="258">
        <v>0</v>
      </c>
      <c r="E12" s="258">
        <v>0</v>
      </c>
      <c r="F12" s="258">
        <v>0</v>
      </c>
      <c r="G12" s="258">
        <v>0</v>
      </c>
      <c r="H12" s="258">
        <v>0</v>
      </c>
      <c r="I12" s="258">
        <v>0</v>
      </c>
      <c r="J12" s="258">
        <v>0</v>
      </c>
      <c r="K12" s="258">
        <v>0</v>
      </c>
      <c r="L12" s="258">
        <v>0</v>
      </c>
    </row>
    <row r="13" spans="1:32" s="340" customFormat="1" ht="17.25" customHeight="1">
      <c r="A13" s="1286" t="s">
        <v>37</v>
      </c>
      <c r="B13" s="1257"/>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279" t="s">
        <v>395</v>
      </c>
      <c r="C28" s="1279"/>
      <c r="D28" s="1279"/>
      <c r="E28" s="213"/>
      <c r="F28" s="267"/>
      <c r="G28" s="267"/>
      <c r="H28" s="1278" t="s">
        <v>395</v>
      </c>
      <c r="I28" s="1278"/>
      <c r="J28" s="1278"/>
      <c r="K28" s="1278"/>
      <c r="L28" s="1278"/>
      <c r="AG28" s="201" t="s">
        <v>396</v>
      </c>
      <c r="AI28" s="199">
        <f>82/88</f>
        <v>0.9318181818181818</v>
      </c>
    </row>
    <row r="29" spans="1:12" s="201" customFormat="1" ht="19.5" customHeight="1">
      <c r="A29" s="211"/>
      <c r="B29" s="1280" t="s">
        <v>333</v>
      </c>
      <c r="C29" s="1280"/>
      <c r="D29" s="1280"/>
      <c r="E29" s="213"/>
      <c r="F29" s="214"/>
      <c r="G29" s="214"/>
      <c r="H29" s="1287" t="s">
        <v>251</v>
      </c>
      <c r="I29" s="1287"/>
      <c r="J29" s="1287"/>
      <c r="K29" s="1287"/>
      <c r="L29" s="1287"/>
    </row>
    <row r="30" spans="1:12" s="205" customFormat="1" ht="15" customHeight="1">
      <c r="A30" s="211"/>
      <c r="B30" s="1354"/>
      <c r="C30" s="1354"/>
      <c r="D30" s="1354"/>
      <c r="E30" s="213"/>
      <c r="F30" s="214"/>
      <c r="G30" s="214"/>
      <c r="H30" s="1227"/>
      <c r="I30" s="1227"/>
      <c r="J30" s="1227"/>
      <c r="K30" s="1227"/>
      <c r="L30" s="1227"/>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361" t="s">
        <v>399</v>
      </c>
      <c r="C33" s="1361"/>
      <c r="D33" s="1361"/>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353" t="s">
        <v>334</v>
      </c>
      <c r="C37" s="1353"/>
      <c r="D37" s="1353"/>
      <c r="E37" s="1353"/>
      <c r="F37" s="1353"/>
      <c r="G37" s="1353"/>
      <c r="H37" s="1353"/>
      <c r="I37" s="1353"/>
      <c r="J37" s="1353"/>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124" t="s">
        <v>441</v>
      </c>
      <c r="C41" s="1124"/>
      <c r="D41" s="1124"/>
      <c r="E41" s="219"/>
      <c r="F41" s="219"/>
      <c r="G41" s="191"/>
      <c r="H41" s="1125" t="s">
        <v>353</v>
      </c>
      <c r="I41" s="1125"/>
      <c r="J41" s="1125"/>
      <c r="K41" s="1125"/>
      <c r="L41" s="1125"/>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362" t="s">
        <v>483</v>
      </c>
      <c r="M1" s="1363"/>
      <c r="N1" s="1363"/>
      <c r="O1" s="374"/>
      <c r="P1" s="374"/>
      <c r="Q1" s="374"/>
      <c r="R1" s="374"/>
      <c r="S1" s="374"/>
      <c r="T1" s="374"/>
      <c r="U1" s="374"/>
      <c r="V1" s="374"/>
      <c r="W1" s="374"/>
      <c r="X1" s="374"/>
      <c r="Y1" s="375"/>
    </row>
    <row r="2" spans="11:17" ht="34.5" customHeight="1">
      <c r="K2" s="358"/>
      <c r="L2" s="1364" t="s">
        <v>490</v>
      </c>
      <c r="M2" s="1365"/>
      <c r="N2" s="1366"/>
      <c r="O2" s="38"/>
      <c r="P2" s="360"/>
      <c r="Q2" s="356"/>
    </row>
    <row r="3" spans="11:18" ht="31.5" customHeight="1">
      <c r="K3" s="358"/>
      <c r="L3" s="363" t="s">
        <v>499</v>
      </c>
      <c r="M3" s="364">
        <f>'06'!C11</f>
        <v>20144</v>
      </c>
      <c r="N3" s="364"/>
      <c r="O3" s="364"/>
      <c r="P3" s="361"/>
      <c r="Q3" s="357"/>
      <c r="R3" s="354"/>
    </row>
    <row r="4" spans="11:18" ht="30" customHeight="1">
      <c r="K4" s="358"/>
      <c r="L4" s="365" t="s">
        <v>484</v>
      </c>
      <c r="M4" s="366">
        <f>'06'!D11</f>
        <v>14878</v>
      </c>
      <c r="N4" s="364"/>
      <c r="O4" s="364"/>
      <c r="P4" s="361"/>
      <c r="Q4" s="357"/>
      <c r="R4" s="354"/>
    </row>
    <row r="5" spans="11:18" ht="31.5" customHeight="1">
      <c r="K5" s="358"/>
      <c r="L5" s="365" t="s">
        <v>485</v>
      </c>
      <c r="M5" s="366">
        <f>'06'!E11</f>
        <v>5266</v>
      </c>
      <c r="N5" s="364"/>
      <c r="O5" s="364"/>
      <c r="P5" s="361"/>
      <c r="Q5" s="357"/>
      <c r="R5" s="354"/>
    </row>
    <row r="6" spans="11:18" ht="27" customHeight="1">
      <c r="K6" s="358"/>
      <c r="L6" s="363" t="s">
        <v>486</v>
      </c>
      <c r="M6" s="364">
        <f>'06'!F11</f>
        <v>48</v>
      </c>
      <c r="N6" s="364"/>
      <c r="O6" s="364"/>
      <c r="P6" s="361"/>
      <c r="Q6" s="357"/>
      <c r="R6" s="354"/>
    </row>
    <row r="7" spans="11:18" s="351" customFormat="1" ht="30" customHeight="1">
      <c r="K7" s="359"/>
      <c r="L7" s="367" t="s">
        <v>525</v>
      </c>
      <c r="M7" s="364">
        <f>'06'!H11</f>
        <v>20096</v>
      </c>
      <c r="N7" s="364"/>
      <c r="O7" s="364"/>
      <c r="P7" s="361"/>
      <c r="Q7" s="357"/>
      <c r="R7" s="354"/>
    </row>
    <row r="8" spans="11:18" ht="30.75" customHeight="1">
      <c r="K8" s="358"/>
      <c r="L8" s="368" t="s">
        <v>524</v>
      </c>
      <c r="M8" s="369">
        <f>'[6]M6 Tong hop Viec CHV '!$C$12</f>
        <v>1489</v>
      </c>
      <c r="N8" s="364"/>
      <c r="O8" s="364"/>
      <c r="P8" s="361"/>
      <c r="Q8" s="357"/>
      <c r="R8" s="354"/>
    </row>
    <row r="9" spans="11:18" ht="33" customHeight="1">
      <c r="K9" s="358"/>
      <c r="L9" s="376" t="s">
        <v>527</v>
      </c>
      <c r="M9" s="377">
        <f>(M7-M8)/M8</f>
        <v>12.496306245802552</v>
      </c>
      <c r="N9" s="364"/>
      <c r="O9" s="364"/>
      <c r="P9" s="361"/>
      <c r="Q9" s="357"/>
      <c r="R9" s="354"/>
    </row>
    <row r="10" spans="11:18" ht="33" customHeight="1">
      <c r="K10" s="358"/>
      <c r="L10" s="363" t="s">
        <v>526</v>
      </c>
      <c r="M10" s="364">
        <f>'06'!I11</f>
        <v>11264</v>
      </c>
      <c r="N10" s="364" t="s">
        <v>487</v>
      </c>
      <c r="O10" s="370">
        <f>M10/M7</f>
        <v>0.5605095541401274</v>
      </c>
      <c r="P10" s="361"/>
      <c r="Q10" s="357"/>
      <c r="R10" s="354"/>
    </row>
    <row r="11" spans="11:18" ht="22.5" customHeight="1">
      <c r="K11" s="358"/>
      <c r="L11" s="363" t="s">
        <v>528</v>
      </c>
      <c r="M11" s="364">
        <f>'06'!Q11</f>
        <v>8832</v>
      </c>
      <c r="N11" s="364" t="s">
        <v>487</v>
      </c>
      <c r="O11" s="370">
        <f>M11/M7</f>
        <v>0.4394904458598726</v>
      </c>
      <c r="P11" s="361"/>
      <c r="Q11" s="357"/>
      <c r="R11" s="354"/>
    </row>
    <row r="12" spans="11:18" ht="34.5" customHeight="1">
      <c r="K12" s="358"/>
      <c r="L12" s="363" t="s">
        <v>529</v>
      </c>
      <c r="M12" s="364">
        <f>'06'!J11+'06'!K11</f>
        <v>3278</v>
      </c>
      <c r="N12" s="363"/>
      <c r="O12" s="363"/>
      <c r="P12" s="355"/>
      <c r="R12" s="355"/>
    </row>
    <row r="13" spans="11:18" ht="33.75" customHeight="1">
      <c r="K13" s="358"/>
      <c r="L13" s="363" t="s">
        <v>530</v>
      </c>
      <c r="M13" s="370">
        <f>M12/M7</f>
        <v>0.1631170382165605</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'[6]M6 Tong hop Viec CHV '!$H$12+'[6]M6 Tong hop Viec CHV '!$I$12+'[6]M6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488</v>
      </c>
      <c r="M18" s="377">
        <f>M13-M17</f>
        <v>-0.3399051243086242</v>
      </c>
      <c r="N18" s="364"/>
      <c r="O18" s="364"/>
      <c r="P18" s="361"/>
      <c r="R18" s="355"/>
    </row>
    <row r="19" spans="11:18" ht="24.75" customHeight="1">
      <c r="K19" s="358"/>
      <c r="L19" s="363" t="s">
        <v>533</v>
      </c>
      <c r="M19" s="364">
        <f>'06'!J11</f>
        <v>3174</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0.28178267045454547</v>
      </c>
      <c r="N26" s="364"/>
      <c r="O26" s="364"/>
      <c r="P26" s="361"/>
      <c r="R26" s="355"/>
    </row>
    <row r="27" spans="11:18" ht="24.75" customHeight="1">
      <c r="K27" s="358"/>
      <c r="L27" s="368" t="s">
        <v>535</v>
      </c>
      <c r="M27" s="371">
        <f>'[6]M6 Tong hop Viec CHV '!$H$12/'[6]M6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-0.3908792000490517</v>
      </c>
      <c r="N30" s="364"/>
      <c r="O30" s="364"/>
      <c r="P30" s="361"/>
      <c r="R30" s="355"/>
    </row>
    <row r="31" spans="11:18" ht="24.75" customHeight="1">
      <c r="K31" s="358"/>
      <c r="L31" s="363" t="s">
        <v>537</v>
      </c>
      <c r="M31" s="364">
        <f>'06'!R11</f>
        <v>16818</v>
      </c>
      <c r="N31" s="364"/>
      <c r="O31" s="364"/>
      <c r="P31" s="361"/>
      <c r="R31" s="355"/>
    </row>
    <row r="32" spans="11:18" ht="24.75" customHeight="1">
      <c r="K32" s="358"/>
      <c r="L32" s="368" t="s">
        <v>538</v>
      </c>
      <c r="M32" s="369">
        <f>'[6]M6 Tong hop Viec CHV '!$R$12</f>
        <v>719</v>
      </c>
      <c r="N32" s="364"/>
      <c r="O32" s="364"/>
      <c r="P32" s="361"/>
      <c r="R32" s="355"/>
    </row>
    <row r="33" spans="11:18" ht="24.75" customHeight="1">
      <c r="K33" s="358"/>
      <c r="L33" s="376" t="s">
        <v>539</v>
      </c>
      <c r="M33" s="378">
        <f>M31-M32</f>
        <v>16099</v>
      </c>
      <c r="N33" s="378" t="s">
        <v>489</v>
      </c>
      <c r="O33" s="377">
        <f>(M31-M32)/M32</f>
        <v>22.390820584144645</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2457377353.98</v>
      </c>
      <c r="N42" s="364"/>
      <c r="O42" s="364"/>
      <c r="P42" s="355"/>
      <c r="R42" s="355"/>
    </row>
    <row r="43" spans="11:18" ht="24.75" customHeight="1">
      <c r="K43" s="358"/>
      <c r="L43" s="372" t="s">
        <v>132</v>
      </c>
      <c r="M43" s="364">
        <f>'07'!D11</f>
        <v>2134620094</v>
      </c>
      <c r="N43" s="364"/>
      <c r="O43" s="364"/>
      <c r="P43" s="355"/>
      <c r="R43" s="355"/>
    </row>
    <row r="44" spans="11:18" ht="24.75" customHeight="1">
      <c r="K44" s="358"/>
      <c r="L44" s="372" t="s">
        <v>485</v>
      </c>
      <c r="M44" s="364">
        <f>'07'!E11</f>
        <v>322757259.98</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26034572</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2431342781.98</v>
      </c>
      <c r="N50" s="364"/>
      <c r="O50" s="364"/>
      <c r="P50" s="355"/>
      <c r="R50" s="355"/>
    </row>
    <row r="51" spans="11:18" ht="24.75" customHeight="1">
      <c r="K51" s="358"/>
      <c r="L51" s="373" t="s">
        <v>543</v>
      </c>
      <c r="M51" s="369">
        <f>'[6]M7 Thop tien CHV'!$C$12</f>
        <v>54227822.442</v>
      </c>
      <c r="N51" s="364"/>
      <c r="O51" s="364"/>
      <c r="P51" s="355"/>
      <c r="R51" s="355"/>
    </row>
    <row r="52" spans="11:18" ht="24.75" customHeight="1">
      <c r="K52" s="358"/>
      <c r="L52" s="386" t="s">
        <v>492</v>
      </c>
      <c r="M52" s="378">
        <f>M50-M51</f>
        <v>2377114959.538</v>
      </c>
      <c r="N52" s="364"/>
      <c r="O52" s="364"/>
      <c r="P52" s="355"/>
      <c r="R52" s="355"/>
    </row>
    <row r="53" spans="11:18" ht="24.75" customHeight="1">
      <c r="K53" s="358"/>
      <c r="L53" s="386" t="s">
        <v>493</v>
      </c>
      <c r="M53" s="377">
        <f>(M52/M51)</f>
        <v>43.83570743745927</v>
      </c>
      <c r="N53" s="364"/>
      <c r="O53" s="364"/>
      <c r="P53" s="355"/>
      <c r="R53" s="355"/>
    </row>
    <row r="54" spans="11:18" ht="24.75" customHeight="1">
      <c r="K54" s="358"/>
      <c r="L54" s="372" t="s">
        <v>544</v>
      </c>
      <c r="M54" s="364">
        <f>'07'!I11</f>
        <v>1268998410.98</v>
      </c>
      <c r="N54" s="364" t="s">
        <v>494</v>
      </c>
      <c r="O54" s="370">
        <f>'07'!I11/'07'!H11</f>
        <v>0.5219331557792819</v>
      </c>
      <c r="P54" s="355"/>
      <c r="R54" s="355"/>
    </row>
    <row r="55" spans="11:18" ht="24.75" customHeight="1">
      <c r="K55" s="358"/>
      <c r="L55" s="372" t="s">
        <v>545</v>
      </c>
      <c r="M55" s="364">
        <f>'07'!R11</f>
        <v>1162344371</v>
      </c>
      <c r="N55" s="364" t="s">
        <v>494</v>
      </c>
      <c r="O55" s="370">
        <f>'07'!R11/'07'!H11</f>
        <v>0.4780668442207181</v>
      </c>
      <c r="P55" s="355"/>
      <c r="R55" s="355"/>
    </row>
    <row r="56" spans="11:18" ht="24.75" customHeight="1">
      <c r="K56" s="358"/>
      <c r="L56" s="372" t="s">
        <v>546</v>
      </c>
      <c r="M56" s="364">
        <f>'07'!J11+'07'!K11+'07'!L11</f>
        <v>124058848.333</v>
      </c>
      <c r="N56" s="364" t="s">
        <v>494</v>
      </c>
      <c r="O56" s="370">
        <f>M56/'07'!H11</f>
        <v>0.05102482844149637</v>
      </c>
      <c r="P56" s="355"/>
      <c r="R56" s="355"/>
    </row>
    <row r="57" spans="11:18" ht="24.75" customHeight="1">
      <c r="K57" s="358"/>
      <c r="L57" s="373" t="s">
        <v>547</v>
      </c>
      <c r="M57" s="369">
        <f>'[6]M7 Thop tien CHV'!$H$12+'[6]M7 Thop tien CHV'!$I$12+'[6]M7 Thop tien CHV'!$K$12</f>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0.010128358693481034</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108312867.333</v>
      </c>
      <c r="N63" s="364" t="s">
        <v>495</v>
      </c>
      <c r="O63" s="370">
        <f>'07'!J11/'07'!I11</f>
        <v>0.08535303621803121</v>
      </c>
      <c r="P63" s="355"/>
      <c r="R63" s="355"/>
    </row>
    <row r="64" spans="11:16" ht="24.75" customHeight="1">
      <c r="K64" s="358"/>
      <c r="L64" s="373" t="s">
        <v>550</v>
      </c>
      <c r="M64" s="369">
        <f>'[6]M7 Thop tien CHV'!$H$12</f>
        <v>2212774.5</v>
      </c>
      <c r="N64" s="369" t="s">
        <v>496</v>
      </c>
      <c r="O64" s="370">
        <f>'[5]M7 Thop tien CHV'!$H$12/'[5]M7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0.07110953489821756</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2307283933.647</v>
      </c>
      <c r="N72" s="364"/>
      <c r="O72" s="364"/>
      <c r="P72" s="355"/>
    </row>
    <row r="73" spans="11:16" ht="24.75" customHeight="1">
      <c r="K73" s="358"/>
      <c r="L73" s="373" t="s">
        <v>553</v>
      </c>
      <c r="M73" s="369">
        <f>'[6]M7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f>M72-M73</f>
        <v>2259157123.285</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f>M76/M73</f>
        <v>46.9417587887517</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3:B12"/>
  <sheetViews>
    <sheetView zoomScale="130" zoomScaleNormal="130" zoomScalePageLayoutView="0" workbookViewId="0" topLeftCell="A4">
      <selection activeCell="E3" sqref="E3"/>
    </sheetView>
  </sheetViews>
  <sheetFormatPr defaultColWidth="9.00390625" defaultRowHeight="15.75"/>
  <cols>
    <col min="1" max="1" width="26.50390625" style="0" customWidth="1"/>
    <col min="2" max="2" width="67.75390625" style="0" customWidth="1"/>
  </cols>
  <sheetData>
    <row r="3" spans="1:2" ht="42" customHeight="1">
      <c r="A3" s="1367" t="s">
        <v>795</v>
      </c>
      <c r="B3" s="1367"/>
    </row>
    <row r="4" spans="1:2" ht="22.5" customHeight="1">
      <c r="A4" s="1042" t="s">
        <v>796</v>
      </c>
      <c r="B4" s="1037" t="s">
        <v>805</v>
      </c>
    </row>
    <row r="5" spans="1:2" ht="22.5" customHeight="1">
      <c r="A5" s="1042" t="s">
        <v>556</v>
      </c>
      <c r="B5" s="1038" t="s">
        <v>669</v>
      </c>
    </row>
    <row r="6" spans="1:2" ht="22.5" customHeight="1">
      <c r="A6" s="1042" t="s">
        <v>797</v>
      </c>
      <c r="B6" s="1039" t="s">
        <v>670</v>
      </c>
    </row>
    <row r="7" spans="1:2" ht="22.5" customHeight="1">
      <c r="A7" s="1042" t="s">
        <v>798</v>
      </c>
      <c r="B7" s="1044" t="s">
        <v>802</v>
      </c>
    </row>
    <row r="8" spans="1:2" ht="40.5" customHeight="1">
      <c r="A8" s="1042" t="s">
        <v>799</v>
      </c>
      <c r="B8" s="1040" t="s">
        <v>801</v>
      </c>
    </row>
    <row r="9" spans="1:2" ht="21" customHeight="1">
      <c r="A9" s="1043" t="s">
        <v>800</v>
      </c>
      <c r="B9" s="1041" t="s">
        <v>806</v>
      </c>
    </row>
    <row r="11" spans="1:2" ht="72" customHeight="1">
      <c r="A11" s="1368" t="s">
        <v>651</v>
      </c>
      <c r="B11" s="1368"/>
    </row>
    <row r="12" spans="1:2" ht="15.75">
      <c r="A12" s="1369"/>
      <c r="B12" s="1369"/>
    </row>
  </sheetData>
  <sheetProtection/>
  <mergeCells count="3">
    <mergeCell ref="A3:B3"/>
    <mergeCell ref="A11:B11"/>
    <mergeCell ref="A12:B1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Q29"/>
  <sheetViews>
    <sheetView showZeros="0" tabSelected="1" view="pageBreakPreview" zoomScale="70" zoomScaleNormal="85" zoomScaleSheetLayoutView="70" zoomScalePageLayoutView="0" workbookViewId="0" topLeftCell="A1">
      <selection activeCell="L22" sqref="L22"/>
    </sheetView>
  </sheetViews>
  <sheetFormatPr defaultColWidth="9.00390625" defaultRowHeight="15.75"/>
  <cols>
    <col min="1" max="1" width="4.125" style="749" customWidth="1"/>
    <col min="2" max="2" width="23.25390625" style="1006" customWidth="1"/>
    <col min="3" max="3" width="11.875" style="1006" customWidth="1"/>
    <col min="4" max="4" width="9.625" style="1006" customWidth="1"/>
    <col min="5" max="5" width="9.50390625" style="1006" customWidth="1"/>
    <col min="6" max="6" width="9.125" style="1006" customWidth="1"/>
    <col min="7" max="7" width="8.375" style="1006" customWidth="1"/>
    <col min="8" max="8" width="8.50390625" style="1006" customWidth="1"/>
    <col min="9" max="11" width="7.75390625" style="1006" customWidth="1"/>
    <col min="12" max="12" width="9.00390625" style="1006" customWidth="1"/>
    <col min="13" max="13" width="9.50390625" style="1006" customWidth="1"/>
    <col min="14" max="14" width="8.75390625" style="1006" customWidth="1"/>
    <col min="15" max="16384" width="9.00390625" style="1006" customWidth="1"/>
  </cols>
  <sheetData>
    <row r="1" spans="1:14" ht="19.5" customHeight="1">
      <c r="A1" s="1370" t="s">
        <v>29</v>
      </c>
      <c r="B1" s="1370"/>
      <c r="C1" s="1005"/>
      <c r="D1" s="1371" t="s">
        <v>82</v>
      </c>
      <c r="E1" s="1371"/>
      <c r="F1" s="1371"/>
      <c r="G1" s="1371"/>
      <c r="H1" s="1371"/>
      <c r="I1" s="1371"/>
      <c r="J1" s="1371"/>
      <c r="K1" s="1371"/>
      <c r="L1" s="1372" t="s">
        <v>557</v>
      </c>
      <c r="M1" s="1372"/>
      <c r="N1" s="1372"/>
    </row>
    <row r="2" spans="1:16" ht="16.5" customHeight="1">
      <c r="A2" s="1005" t="s">
        <v>344</v>
      </c>
      <c r="B2" s="1005"/>
      <c r="C2" s="1005"/>
      <c r="D2" s="1371" t="s">
        <v>118</v>
      </c>
      <c r="E2" s="1371"/>
      <c r="F2" s="1371"/>
      <c r="G2" s="1371"/>
      <c r="H2" s="1371"/>
      <c r="I2" s="1371"/>
      <c r="J2" s="1371"/>
      <c r="K2" s="1371"/>
      <c r="L2" s="1373" t="str">
        <f>'Thong tin'!B5</f>
        <v>Cục THADS tỉnh Tây Ninh</v>
      </c>
      <c r="M2" s="1373"/>
      <c r="N2" s="1373"/>
      <c r="P2" s="417"/>
    </row>
    <row r="3" spans="1:16" ht="16.5" customHeight="1">
      <c r="A3" s="1005" t="s">
        <v>345</v>
      </c>
      <c r="B3" s="1005"/>
      <c r="D3" s="1374" t="str">
        <f>'Thong tin'!B4</f>
        <v>03 tháng / Năm 2020 (từ 01/10/2019 đến 31/12/2019)</v>
      </c>
      <c r="E3" s="1374"/>
      <c r="F3" s="1374"/>
      <c r="G3" s="1374"/>
      <c r="H3" s="1374"/>
      <c r="I3" s="1374"/>
      <c r="J3" s="1374"/>
      <c r="K3" s="1374"/>
      <c r="L3" s="1372" t="s">
        <v>523</v>
      </c>
      <c r="M3" s="1372"/>
      <c r="N3" s="1372"/>
      <c r="P3" s="1007"/>
    </row>
    <row r="4" spans="1:16" ht="16.5" customHeight="1">
      <c r="A4" s="411" t="s">
        <v>119</v>
      </c>
      <c r="B4" s="1008"/>
      <c r="C4" s="413"/>
      <c r="D4" s="414"/>
      <c r="E4" s="414"/>
      <c r="F4" s="413"/>
      <c r="G4" s="415"/>
      <c r="H4" s="415"/>
      <c r="I4" s="415"/>
      <c r="J4" s="413"/>
      <c r="K4" s="414"/>
      <c r="L4" s="1373" t="s">
        <v>412</v>
      </c>
      <c r="M4" s="1373"/>
      <c r="N4" s="1373"/>
      <c r="P4" s="1007"/>
    </row>
    <row r="5" spans="2:16" ht="16.5" customHeight="1">
      <c r="B5" s="413"/>
      <c r="C5" s="413"/>
      <c r="D5" s="413"/>
      <c r="E5" s="413"/>
      <c r="F5" s="417"/>
      <c r="G5" s="418"/>
      <c r="H5" s="418"/>
      <c r="I5" s="418"/>
      <c r="J5" s="417"/>
      <c r="K5" s="419"/>
      <c r="L5" s="1380" t="s">
        <v>8</v>
      </c>
      <c r="M5" s="1380"/>
      <c r="N5" s="1380"/>
      <c r="P5" s="1007"/>
    </row>
    <row r="6" spans="1:16" ht="18.75" customHeight="1">
      <c r="A6" s="1384" t="s">
        <v>69</v>
      </c>
      <c r="B6" s="1385"/>
      <c r="C6" s="1390" t="s">
        <v>38</v>
      </c>
      <c r="D6" s="1390" t="s">
        <v>337</v>
      </c>
      <c r="E6" s="1392"/>
      <c r="F6" s="1392"/>
      <c r="G6" s="1392"/>
      <c r="H6" s="1392"/>
      <c r="I6" s="1392"/>
      <c r="J6" s="1392"/>
      <c r="K6" s="1392"/>
      <c r="L6" s="1392"/>
      <c r="M6" s="1392"/>
      <c r="N6" s="1393"/>
      <c r="P6" s="1007"/>
    </row>
    <row r="7" spans="1:16" ht="20.25" customHeight="1">
      <c r="A7" s="1386"/>
      <c r="B7" s="1387"/>
      <c r="C7" s="1391"/>
      <c r="D7" s="1394" t="s">
        <v>120</v>
      </c>
      <c r="E7" s="1396" t="s">
        <v>121</v>
      </c>
      <c r="F7" s="1397"/>
      <c r="G7" s="1398"/>
      <c r="H7" s="1376" t="s">
        <v>122</v>
      </c>
      <c r="I7" s="1376" t="s">
        <v>123</v>
      </c>
      <c r="J7" s="1376" t="s">
        <v>124</v>
      </c>
      <c r="K7" s="1376" t="s">
        <v>125</v>
      </c>
      <c r="L7" s="1376" t="s">
        <v>126</v>
      </c>
      <c r="M7" s="1376" t="s">
        <v>127</v>
      </c>
      <c r="N7" s="1376" t="s">
        <v>128</v>
      </c>
      <c r="O7" s="1007"/>
      <c r="P7" s="1007"/>
    </row>
    <row r="8" spans="1:16" ht="21" customHeight="1">
      <c r="A8" s="1386"/>
      <c r="B8" s="1387"/>
      <c r="C8" s="1391"/>
      <c r="D8" s="1394"/>
      <c r="E8" s="1383" t="s">
        <v>37</v>
      </c>
      <c r="F8" s="1378" t="s">
        <v>7</v>
      </c>
      <c r="G8" s="1379"/>
      <c r="H8" s="1376"/>
      <c r="I8" s="1376"/>
      <c r="J8" s="1376"/>
      <c r="K8" s="1376"/>
      <c r="L8" s="1376"/>
      <c r="M8" s="1376"/>
      <c r="N8" s="1376"/>
      <c r="O8" s="1375"/>
      <c r="P8" s="1375"/>
    </row>
    <row r="9" spans="1:16" ht="24.75" customHeight="1">
      <c r="A9" s="1388"/>
      <c r="B9" s="1389"/>
      <c r="C9" s="1391"/>
      <c r="D9" s="1395"/>
      <c r="E9" s="1377"/>
      <c r="F9" s="1009" t="s">
        <v>200</v>
      </c>
      <c r="G9" s="1011" t="s">
        <v>201</v>
      </c>
      <c r="H9" s="1377"/>
      <c r="I9" s="1377"/>
      <c r="J9" s="1377"/>
      <c r="K9" s="1377"/>
      <c r="L9" s="1377"/>
      <c r="M9" s="1377"/>
      <c r="N9" s="1377"/>
      <c r="O9" s="1010"/>
      <c r="P9" s="1010"/>
    </row>
    <row r="10" spans="1:16" s="1013" customFormat="1" ht="18.75" customHeight="1">
      <c r="A10" s="1381" t="s">
        <v>40</v>
      </c>
      <c r="B10" s="1382"/>
      <c r="C10" s="484">
        <v>1</v>
      </c>
      <c r="D10" s="484">
        <v>2</v>
      </c>
      <c r="E10" s="484">
        <v>3</v>
      </c>
      <c r="F10" s="484">
        <v>4</v>
      </c>
      <c r="G10" s="484">
        <v>5</v>
      </c>
      <c r="H10" s="484">
        <v>6</v>
      </c>
      <c r="I10" s="484">
        <v>7</v>
      </c>
      <c r="J10" s="484">
        <v>8</v>
      </c>
      <c r="K10" s="484">
        <v>9</v>
      </c>
      <c r="L10" s="484">
        <v>10</v>
      </c>
      <c r="M10" s="484">
        <v>11</v>
      </c>
      <c r="N10" s="484">
        <v>12</v>
      </c>
      <c r="O10" s="1012"/>
      <c r="P10" s="1012"/>
    </row>
    <row r="11" spans="1:17" ht="22.5" customHeight="1">
      <c r="A11" s="485" t="s">
        <v>0</v>
      </c>
      <c r="B11" s="421" t="s">
        <v>131</v>
      </c>
      <c r="C11" s="399">
        <v>10680</v>
      </c>
      <c r="D11" s="399">
        <v>4673</v>
      </c>
      <c r="E11" s="399">
        <v>3554</v>
      </c>
      <c r="F11" s="399">
        <v>257</v>
      </c>
      <c r="G11" s="399">
        <v>3297</v>
      </c>
      <c r="H11" s="399">
        <v>40</v>
      </c>
      <c r="I11" s="399">
        <v>2079</v>
      </c>
      <c r="J11" s="399">
        <v>187</v>
      </c>
      <c r="K11" s="399">
        <v>12</v>
      </c>
      <c r="L11" s="399">
        <v>1</v>
      </c>
      <c r="M11" s="399">
        <v>0</v>
      </c>
      <c r="N11" s="399">
        <v>134</v>
      </c>
      <c r="O11" s="1007"/>
      <c r="P11" s="1007"/>
      <c r="Q11" s="422"/>
    </row>
    <row r="12" spans="1:16" s="1014" customFormat="1" ht="22.5" customHeight="1">
      <c r="A12" s="911">
        <v>1</v>
      </c>
      <c r="B12" s="912" t="s">
        <v>132</v>
      </c>
      <c r="C12" s="915">
        <v>6281</v>
      </c>
      <c r="D12" s="915">
        <v>3173</v>
      </c>
      <c r="E12" s="915">
        <v>2598</v>
      </c>
      <c r="F12" s="915">
        <v>149</v>
      </c>
      <c r="G12" s="915">
        <v>2449</v>
      </c>
      <c r="H12" s="915">
        <v>3</v>
      </c>
      <c r="I12" s="915">
        <v>351</v>
      </c>
      <c r="J12" s="915">
        <v>145</v>
      </c>
      <c r="K12" s="915">
        <v>10</v>
      </c>
      <c r="L12" s="915">
        <v>1</v>
      </c>
      <c r="M12" s="915">
        <v>0</v>
      </c>
      <c r="N12" s="915">
        <v>0</v>
      </c>
      <c r="O12" s="965"/>
      <c r="P12" s="965"/>
    </row>
    <row r="13" spans="1:16" ht="22.5" customHeight="1">
      <c r="A13" s="486">
        <v>2</v>
      </c>
      <c r="B13" s="424" t="s">
        <v>133</v>
      </c>
      <c r="C13" s="404">
        <v>4399</v>
      </c>
      <c r="D13" s="404">
        <v>1500</v>
      </c>
      <c r="E13" s="404">
        <v>956</v>
      </c>
      <c r="F13" s="404">
        <v>108</v>
      </c>
      <c r="G13" s="404">
        <v>848</v>
      </c>
      <c r="H13" s="404">
        <v>37</v>
      </c>
      <c r="I13" s="404">
        <v>1565</v>
      </c>
      <c r="J13" s="404">
        <v>42</v>
      </c>
      <c r="K13" s="404">
        <v>2</v>
      </c>
      <c r="L13" s="404">
        <v>0</v>
      </c>
      <c r="M13" s="404">
        <v>0</v>
      </c>
      <c r="N13" s="404">
        <v>134</v>
      </c>
      <c r="O13" s="1007"/>
      <c r="P13" s="1007"/>
    </row>
    <row r="14" spans="1:16" ht="22.5" customHeight="1">
      <c r="A14" s="487" t="s">
        <v>1</v>
      </c>
      <c r="B14" s="391" t="s">
        <v>134</v>
      </c>
      <c r="C14" s="404">
        <v>41</v>
      </c>
      <c r="D14" s="404">
        <v>8</v>
      </c>
      <c r="E14" s="404">
        <v>30</v>
      </c>
      <c r="F14" s="404">
        <v>1</v>
      </c>
      <c r="G14" s="404">
        <v>29</v>
      </c>
      <c r="H14" s="404">
        <v>0</v>
      </c>
      <c r="I14" s="404">
        <v>2</v>
      </c>
      <c r="J14" s="404">
        <v>1</v>
      </c>
      <c r="K14" s="404">
        <v>0</v>
      </c>
      <c r="L14" s="404">
        <v>0</v>
      </c>
      <c r="M14" s="404">
        <v>0</v>
      </c>
      <c r="N14" s="404">
        <v>0</v>
      </c>
      <c r="O14" s="1007"/>
      <c r="P14" s="1007"/>
    </row>
    <row r="15" spans="1:16" ht="22.5" customHeight="1">
      <c r="A15" s="487" t="s">
        <v>9</v>
      </c>
      <c r="B15" s="391" t="s">
        <v>135</v>
      </c>
      <c r="C15" s="404">
        <v>4</v>
      </c>
      <c r="D15" s="404">
        <v>1</v>
      </c>
      <c r="E15" s="404">
        <v>0</v>
      </c>
      <c r="F15" s="404">
        <v>0</v>
      </c>
      <c r="G15" s="404">
        <v>0</v>
      </c>
      <c r="H15" s="404">
        <v>0</v>
      </c>
      <c r="I15" s="404">
        <v>0</v>
      </c>
      <c r="J15" s="404">
        <v>3</v>
      </c>
      <c r="K15" s="404">
        <v>0</v>
      </c>
      <c r="L15" s="404">
        <v>0</v>
      </c>
      <c r="M15" s="404">
        <v>0</v>
      </c>
      <c r="N15" s="404">
        <v>0</v>
      </c>
      <c r="O15" s="1007"/>
      <c r="P15" s="1007"/>
    </row>
    <row r="16" spans="1:15" ht="22.5" customHeight="1">
      <c r="A16" s="487" t="s">
        <v>136</v>
      </c>
      <c r="B16" s="391" t="s">
        <v>137</v>
      </c>
      <c r="C16" s="399">
        <v>10639</v>
      </c>
      <c r="D16" s="399">
        <v>4665</v>
      </c>
      <c r="E16" s="399">
        <v>3524</v>
      </c>
      <c r="F16" s="399">
        <v>256</v>
      </c>
      <c r="G16" s="399">
        <v>3268</v>
      </c>
      <c r="H16" s="399">
        <v>40</v>
      </c>
      <c r="I16" s="399">
        <v>2077</v>
      </c>
      <c r="J16" s="399">
        <v>186</v>
      </c>
      <c r="K16" s="399">
        <v>12</v>
      </c>
      <c r="L16" s="399">
        <v>1</v>
      </c>
      <c r="M16" s="399">
        <v>0</v>
      </c>
      <c r="N16" s="399">
        <v>134</v>
      </c>
      <c r="O16" s="1007"/>
    </row>
    <row r="17" spans="1:15" ht="22.5" customHeight="1">
      <c r="A17" s="487" t="s">
        <v>52</v>
      </c>
      <c r="B17" s="425" t="s">
        <v>138</v>
      </c>
      <c r="C17" s="399">
        <v>6627</v>
      </c>
      <c r="D17" s="399">
        <v>2726</v>
      </c>
      <c r="E17" s="399">
        <v>1737</v>
      </c>
      <c r="F17" s="399">
        <v>154</v>
      </c>
      <c r="G17" s="399">
        <v>1583</v>
      </c>
      <c r="H17" s="399">
        <v>39</v>
      </c>
      <c r="I17" s="399">
        <v>1875</v>
      </c>
      <c r="J17" s="399">
        <v>109</v>
      </c>
      <c r="K17" s="399">
        <v>6</v>
      </c>
      <c r="L17" s="399">
        <v>1</v>
      </c>
      <c r="M17" s="399">
        <v>0</v>
      </c>
      <c r="N17" s="399">
        <v>134</v>
      </c>
      <c r="O17" s="1007"/>
    </row>
    <row r="18" spans="1:15" ht="22.5" customHeight="1">
      <c r="A18" s="486" t="s">
        <v>54</v>
      </c>
      <c r="B18" s="424" t="s">
        <v>139</v>
      </c>
      <c r="C18" s="404">
        <v>2898</v>
      </c>
      <c r="D18" s="404">
        <v>984</v>
      </c>
      <c r="E18" s="404">
        <v>446</v>
      </c>
      <c r="F18" s="404">
        <v>52</v>
      </c>
      <c r="G18" s="404">
        <v>394</v>
      </c>
      <c r="H18" s="404">
        <v>31</v>
      </c>
      <c r="I18" s="404">
        <v>1288</v>
      </c>
      <c r="J18" s="404">
        <v>30</v>
      </c>
      <c r="K18" s="404">
        <v>2</v>
      </c>
      <c r="L18" s="404">
        <v>0</v>
      </c>
      <c r="M18" s="404">
        <v>0</v>
      </c>
      <c r="N18" s="404">
        <v>117</v>
      </c>
      <c r="O18" s="1007"/>
    </row>
    <row r="19" spans="1:15" ht="20.25" customHeight="1">
      <c r="A19" s="486" t="s">
        <v>55</v>
      </c>
      <c r="B19" s="424" t="s">
        <v>140</v>
      </c>
      <c r="C19" s="404">
        <v>22</v>
      </c>
      <c r="D19" s="404">
        <v>9</v>
      </c>
      <c r="E19" s="404">
        <v>11</v>
      </c>
      <c r="F19" s="404">
        <v>0</v>
      </c>
      <c r="G19" s="404">
        <v>11</v>
      </c>
      <c r="H19" s="404">
        <v>0</v>
      </c>
      <c r="I19" s="404">
        <v>0</v>
      </c>
      <c r="J19" s="404">
        <v>2</v>
      </c>
      <c r="K19" s="404">
        <v>0</v>
      </c>
      <c r="L19" s="404">
        <v>0</v>
      </c>
      <c r="M19" s="404">
        <v>0</v>
      </c>
      <c r="N19" s="404">
        <v>0</v>
      </c>
      <c r="O19" s="1007"/>
    </row>
    <row r="20" spans="1:15" ht="21" customHeight="1">
      <c r="A20" s="486" t="s">
        <v>141</v>
      </c>
      <c r="B20" s="424" t="s">
        <v>142</v>
      </c>
      <c r="C20" s="404">
        <v>3638</v>
      </c>
      <c r="D20" s="404">
        <v>1694</v>
      </c>
      <c r="E20" s="404">
        <v>1261</v>
      </c>
      <c r="F20" s="404">
        <v>100</v>
      </c>
      <c r="G20" s="404">
        <v>1161</v>
      </c>
      <c r="H20" s="404">
        <v>8</v>
      </c>
      <c r="I20" s="404">
        <v>583</v>
      </c>
      <c r="J20" s="404">
        <v>72</v>
      </c>
      <c r="K20" s="404">
        <v>4</v>
      </c>
      <c r="L20" s="404">
        <v>1</v>
      </c>
      <c r="M20" s="404">
        <v>0</v>
      </c>
      <c r="N20" s="404">
        <v>15</v>
      </c>
      <c r="O20" s="1007"/>
    </row>
    <row r="21" spans="1:15" ht="21" customHeight="1">
      <c r="A21" s="486" t="s">
        <v>143</v>
      </c>
      <c r="B21" s="424" t="s">
        <v>144</v>
      </c>
      <c r="C21" s="404">
        <v>15</v>
      </c>
      <c r="D21" s="404">
        <v>11</v>
      </c>
      <c r="E21" s="404">
        <v>2</v>
      </c>
      <c r="F21" s="404">
        <v>0</v>
      </c>
      <c r="G21" s="404">
        <v>2</v>
      </c>
      <c r="H21" s="404">
        <v>0</v>
      </c>
      <c r="I21" s="404">
        <v>0</v>
      </c>
      <c r="J21" s="404">
        <v>2</v>
      </c>
      <c r="K21" s="404">
        <v>0</v>
      </c>
      <c r="L21" s="404"/>
      <c r="M21" s="404">
        <v>0</v>
      </c>
      <c r="N21" s="404">
        <v>0</v>
      </c>
      <c r="O21" s="1007"/>
    </row>
    <row r="22" spans="1:15" ht="21" customHeight="1">
      <c r="A22" s="486" t="s">
        <v>145</v>
      </c>
      <c r="B22" s="424" t="s">
        <v>146</v>
      </c>
      <c r="C22" s="404">
        <v>8</v>
      </c>
      <c r="D22" s="404">
        <v>6</v>
      </c>
      <c r="E22" s="404">
        <v>2</v>
      </c>
      <c r="F22" s="404">
        <v>0</v>
      </c>
      <c r="G22" s="404">
        <v>2</v>
      </c>
      <c r="H22" s="404">
        <v>0</v>
      </c>
      <c r="I22" s="404">
        <v>0</v>
      </c>
      <c r="J22" s="404">
        <v>0</v>
      </c>
      <c r="K22" s="404">
        <v>0</v>
      </c>
      <c r="L22" s="404">
        <v>0</v>
      </c>
      <c r="M22" s="404">
        <v>0</v>
      </c>
      <c r="N22" s="404">
        <v>0</v>
      </c>
      <c r="O22" s="1007"/>
    </row>
    <row r="23" spans="1:15" ht="25.5">
      <c r="A23" s="486" t="s">
        <v>147</v>
      </c>
      <c r="B23" s="426" t="s">
        <v>148</v>
      </c>
      <c r="C23" s="404">
        <v>0</v>
      </c>
      <c r="D23" s="404">
        <v>0</v>
      </c>
      <c r="E23" s="404">
        <v>0</v>
      </c>
      <c r="F23" s="404">
        <v>0</v>
      </c>
      <c r="G23" s="404">
        <v>0</v>
      </c>
      <c r="H23" s="404">
        <v>0</v>
      </c>
      <c r="I23" s="404">
        <v>0</v>
      </c>
      <c r="J23" s="404">
        <v>0</v>
      </c>
      <c r="K23" s="404">
        <v>0</v>
      </c>
      <c r="L23" s="404">
        <v>0</v>
      </c>
      <c r="M23" s="404">
        <v>0</v>
      </c>
      <c r="N23" s="404">
        <v>0</v>
      </c>
      <c r="O23" s="1007"/>
    </row>
    <row r="24" spans="1:15" ht="21" customHeight="1">
      <c r="A24" s="486" t="s">
        <v>149</v>
      </c>
      <c r="B24" s="424" t="s">
        <v>150</v>
      </c>
      <c r="C24" s="404">
        <v>46</v>
      </c>
      <c r="D24" s="404">
        <v>22</v>
      </c>
      <c r="E24" s="404">
        <v>15</v>
      </c>
      <c r="F24" s="404">
        <v>2</v>
      </c>
      <c r="G24" s="404">
        <v>13</v>
      </c>
      <c r="H24" s="404">
        <v>0</v>
      </c>
      <c r="I24" s="404">
        <v>4</v>
      </c>
      <c r="J24" s="404">
        <v>3</v>
      </c>
      <c r="K24" s="404">
        <v>0</v>
      </c>
      <c r="L24" s="404">
        <v>0</v>
      </c>
      <c r="M24" s="404">
        <v>0</v>
      </c>
      <c r="N24" s="404">
        <v>2</v>
      </c>
      <c r="O24" s="1007"/>
    </row>
    <row r="25" spans="1:15" s="413" customFormat="1" ht="21" customHeight="1">
      <c r="A25" s="487" t="s">
        <v>53</v>
      </c>
      <c r="B25" s="391" t="s">
        <v>151</v>
      </c>
      <c r="C25" s="399">
        <v>4012</v>
      </c>
      <c r="D25" s="399">
        <v>1939</v>
      </c>
      <c r="E25" s="399">
        <v>1787</v>
      </c>
      <c r="F25" s="399">
        <v>102</v>
      </c>
      <c r="G25" s="399">
        <v>1685</v>
      </c>
      <c r="H25" s="399">
        <v>1</v>
      </c>
      <c r="I25" s="399">
        <v>202</v>
      </c>
      <c r="J25" s="399">
        <v>77</v>
      </c>
      <c r="K25" s="399">
        <v>6</v>
      </c>
      <c r="L25" s="399">
        <v>0</v>
      </c>
      <c r="M25" s="399">
        <v>0</v>
      </c>
      <c r="N25" s="399">
        <v>0</v>
      </c>
      <c r="O25" s="417"/>
    </row>
    <row r="26" spans="1:15" ht="26.25">
      <c r="A26" s="487" t="s">
        <v>555</v>
      </c>
      <c r="B26" s="427" t="s">
        <v>152</v>
      </c>
      <c r="C26" s="1015">
        <f>(C18+C19)/C17</f>
        <v>0.4406216991097027</v>
      </c>
      <c r="D26" s="1015">
        <f aca="true" t="shared" si="0" ref="D26:N26">(D18+C19)/D17</f>
        <v>0.3690388848129127</v>
      </c>
      <c r="E26" s="1015">
        <f t="shared" si="0"/>
        <v>0.26194588370754174</v>
      </c>
      <c r="F26" s="1015">
        <f t="shared" si="0"/>
        <v>0.4090909090909091</v>
      </c>
      <c r="G26" s="1015">
        <f t="shared" si="0"/>
        <v>0.2488945041061276</v>
      </c>
      <c r="H26" s="1015">
        <f t="shared" si="0"/>
        <v>1.0769230769230769</v>
      </c>
      <c r="I26" s="1015">
        <f t="shared" si="0"/>
        <v>0.6869333333333333</v>
      </c>
      <c r="J26" s="1015">
        <f t="shared" si="0"/>
        <v>0.27522935779816515</v>
      </c>
      <c r="K26" s="1015">
        <f t="shared" si="0"/>
        <v>0.6666666666666666</v>
      </c>
      <c r="L26" s="1015">
        <f t="shared" si="0"/>
        <v>0</v>
      </c>
      <c r="M26" s="1015" t="e">
        <f t="shared" si="0"/>
        <v>#DIV/0!</v>
      </c>
      <c r="N26" s="1015">
        <f t="shared" si="0"/>
        <v>0.8731343283582089</v>
      </c>
      <c r="O26" s="1007"/>
    </row>
    <row r="29" spans="3:14" ht="15.75">
      <c r="C29" s="1006">
        <f>C11-C14-C16</f>
        <v>0</v>
      </c>
      <c r="D29" s="1006">
        <f aca="true" t="shared" si="1" ref="D29:N29">D11-D14-D16</f>
        <v>0</v>
      </c>
      <c r="E29" s="1006">
        <f t="shared" si="1"/>
        <v>0</v>
      </c>
      <c r="F29" s="1006">
        <f t="shared" si="1"/>
        <v>0</v>
      </c>
      <c r="G29" s="1006">
        <f t="shared" si="1"/>
        <v>0</v>
      </c>
      <c r="H29" s="1006">
        <f t="shared" si="1"/>
        <v>0</v>
      </c>
      <c r="I29" s="1006">
        <f t="shared" si="1"/>
        <v>0</v>
      </c>
      <c r="J29" s="1006">
        <f t="shared" si="1"/>
        <v>0</v>
      </c>
      <c r="K29" s="1006">
        <f t="shared" si="1"/>
        <v>0</v>
      </c>
      <c r="L29" s="1006">
        <f t="shared" si="1"/>
        <v>0</v>
      </c>
      <c r="M29" s="1006">
        <f t="shared" si="1"/>
        <v>0</v>
      </c>
      <c r="N29" s="1006">
        <f t="shared" si="1"/>
        <v>0</v>
      </c>
    </row>
  </sheetData>
  <sheetProtection/>
  <mergeCells count="25">
    <mergeCell ref="A10:B10"/>
    <mergeCell ref="M7:M9"/>
    <mergeCell ref="N7:N9"/>
    <mergeCell ref="E8:E9"/>
    <mergeCell ref="L7:L9"/>
    <mergeCell ref="A6:B9"/>
    <mergeCell ref="C6:C9"/>
    <mergeCell ref="D6:N6"/>
    <mergeCell ref="D7:D9"/>
    <mergeCell ref="E7:G7"/>
    <mergeCell ref="O8:P8"/>
    <mergeCell ref="J7:J9"/>
    <mergeCell ref="K7:K9"/>
    <mergeCell ref="F8:G8"/>
    <mergeCell ref="H7:H9"/>
    <mergeCell ref="L3:N3"/>
    <mergeCell ref="L4:N4"/>
    <mergeCell ref="L5:N5"/>
    <mergeCell ref="I7:I9"/>
    <mergeCell ref="A1:B1"/>
    <mergeCell ref="D1:K1"/>
    <mergeCell ref="L1:N1"/>
    <mergeCell ref="D2:K2"/>
    <mergeCell ref="L2:N2"/>
    <mergeCell ref="D3:K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view="pageBreakPreview" zoomScale="55" zoomScaleNormal="80" zoomScaleSheetLayoutView="55" zoomScalePageLayoutView="0" workbookViewId="0" topLeftCell="A13">
      <selection activeCell="C34" sqref="C34"/>
    </sheetView>
  </sheetViews>
  <sheetFormatPr defaultColWidth="9.00390625" defaultRowHeight="15.75"/>
  <cols>
    <col min="1" max="1" width="4.875" style="33" customWidth="1"/>
    <col min="2" max="2" width="42.375" style="33" customWidth="1"/>
    <col min="3" max="3" width="42.25390625" style="33" customWidth="1"/>
    <col min="4" max="16384" width="9.00390625" style="33" customWidth="1"/>
  </cols>
  <sheetData>
    <row r="1" spans="1:3" s="1" customFormat="1" ht="36" customHeight="1">
      <c r="A1" s="1403" t="s">
        <v>182</v>
      </c>
      <c r="B1" s="1404"/>
      <c r="C1" s="1404"/>
    </row>
    <row r="2" spans="1:3" ht="21.75" customHeight="1">
      <c r="A2" s="1405" t="s">
        <v>70</v>
      </c>
      <c r="B2" s="1405"/>
      <c r="C2" s="482" t="s">
        <v>341</v>
      </c>
    </row>
    <row r="3" spans="1:3" ht="21.75" customHeight="1">
      <c r="A3" s="1408" t="s">
        <v>6</v>
      </c>
      <c r="B3" s="1408"/>
      <c r="C3" s="5">
        <v>1</v>
      </c>
    </row>
    <row r="4" spans="1:3" ht="17.25" customHeight="1">
      <c r="A4" s="393" t="s">
        <v>52</v>
      </c>
      <c r="B4" s="495" t="s">
        <v>562</v>
      </c>
      <c r="C4" s="483">
        <v>15</v>
      </c>
    </row>
    <row r="5" spans="1:3" s="6" customFormat="1" ht="17.25" customHeight="1">
      <c r="A5" s="5" t="s">
        <v>54</v>
      </c>
      <c r="B5" s="496" t="s">
        <v>153</v>
      </c>
      <c r="C5" s="39">
        <v>1</v>
      </c>
    </row>
    <row r="6" spans="1:3" s="6" customFormat="1" ht="17.25" customHeight="1">
      <c r="A6" s="5" t="s">
        <v>55</v>
      </c>
      <c r="B6" s="496" t="s">
        <v>154</v>
      </c>
      <c r="C6" s="39">
        <v>0</v>
      </c>
    </row>
    <row r="7" spans="1:3" s="6" customFormat="1" ht="17.25" customHeight="1">
      <c r="A7" s="5" t="s">
        <v>141</v>
      </c>
      <c r="B7" s="496" t="s">
        <v>155</v>
      </c>
      <c r="C7" s="39">
        <v>10</v>
      </c>
    </row>
    <row r="8" spans="1:3" s="6" customFormat="1" ht="17.25" customHeight="1">
      <c r="A8" s="5" t="s">
        <v>143</v>
      </c>
      <c r="B8" s="496" t="s">
        <v>156</v>
      </c>
      <c r="C8" s="39">
        <v>3</v>
      </c>
    </row>
    <row r="9" spans="1:3" s="6" customFormat="1" ht="17.25" customHeight="1">
      <c r="A9" s="5" t="s">
        <v>145</v>
      </c>
      <c r="B9" s="496" t="s">
        <v>157</v>
      </c>
      <c r="C9" s="39">
        <v>0</v>
      </c>
    </row>
    <row r="10" spans="1:3" s="6" customFormat="1" ht="17.25" customHeight="1">
      <c r="A10" s="5" t="s">
        <v>147</v>
      </c>
      <c r="B10" s="496" t="s">
        <v>158</v>
      </c>
      <c r="C10" s="39">
        <v>0</v>
      </c>
    </row>
    <row r="11" spans="1:3" s="6" customFormat="1" ht="17.25" customHeight="1">
      <c r="A11" s="5" t="s">
        <v>149</v>
      </c>
      <c r="B11" s="496" t="s">
        <v>160</v>
      </c>
      <c r="C11" s="39">
        <v>1</v>
      </c>
    </row>
    <row r="12" spans="1:3" s="32" customFormat="1" ht="17.25" customHeight="1">
      <c r="A12" s="393" t="s">
        <v>53</v>
      </c>
      <c r="B12" s="495" t="s">
        <v>561</v>
      </c>
      <c r="C12" s="483">
        <v>8</v>
      </c>
    </row>
    <row r="13" spans="1:3" s="6" customFormat="1" ht="17.25" customHeight="1">
      <c r="A13" s="5" t="s">
        <v>56</v>
      </c>
      <c r="B13" s="496" t="s">
        <v>159</v>
      </c>
      <c r="C13" s="39">
        <v>8</v>
      </c>
    </row>
    <row r="14" spans="1:3" ht="17.25" customHeight="1">
      <c r="A14" s="5" t="s">
        <v>57</v>
      </c>
      <c r="B14" s="496" t="s">
        <v>160</v>
      </c>
      <c r="C14" s="39">
        <v>0</v>
      </c>
    </row>
    <row r="15" spans="1:3" ht="17.25" customHeight="1">
      <c r="A15" s="393" t="s">
        <v>58</v>
      </c>
      <c r="B15" s="495" t="s">
        <v>150</v>
      </c>
      <c r="C15" s="483">
        <v>46</v>
      </c>
    </row>
    <row r="16" spans="1:3" ht="17.25" customHeight="1">
      <c r="A16" s="5" t="s">
        <v>161</v>
      </c>
      <c r="B16" s="493" t="s">
        <v>162</v>
      </c>
      <c r="C16" s="39">
        <v>42</v>
      </c>
    </row>
    <row r="17" spans="1:3" s="6" customFormat="1" ht="30">
      <c r="A17" s="5" t="s">
        <v>163</v>
      </c>
      <c r="B17" s="496" t="s">
        <v>164</v>
      </c>
      <c r="C17" s="39">
        <v>4</v>
      </c>
    </row>
    <row r="18" spans="1:3" s="6" customFormat="1" ht="17.25" customHeight="1">
      <c r="A18" s="5" t="s">
        <v>165</v>
      </c>
      <c r="B18" s="496" t="s">
        <v>166</v>
      </c>
      <c r="C18" s="39">
        <v>0</v>
      </c>
    </row>
    <row r="19" spans="1:3" s="6" customFormat="1" ht="17.25" customHeight="1">
      <c r="A19" s="393" t="s">
        <v>73</v>
      </c>
      <c r="B19" s="495" t="s">
        <v>560</v>
      </c>
      <c r="C19" s="483">
        <v>22</v>
      </c>
    </row>
    <row r="20" spans="1:3" s="6" customFormat="1" ht="17.25" customHeight="1">
      <c r="A20" s="5" t="s">
        <v>167</v>
      </c>
      <c r="B20" s="496" t="s">
        <v>168</v>
      </c>
      <c r="C20" s="39">
        <v>2</v>
      </c>
    </row>
    <row r="21" spans="1:3" s="6" customFormat="1" ht="17.25" customHeight="1">
      <c r="A21" s="5" t="s">
        <v>169</v>
      </c>
      <c r="B21" s="496" t="s">
        <v>170</v>
      </c>
      <c r="C21" s="39">
        <v>0</v>
      </c>
    </row>
    <row r="22" spans="1:3" s="6" customFormat="1" ht="17.25" customHeight="1">
      <c r="A22" s="5" t="s">
        <v>171</v>
      </c>
      <c r="B22" s="496" t="s">
        <v>172</v>
      </c>
      <c r="C22" s="39">
        <v>4</v>
      </c>
    </row>
    <row r="23" spans="1:3" s="6" customFormat="1" ht="17.25" customHeight="1">
      <c r="A23" s="5" t="s">
        <v>173</v>
      </c>
      <c r="B23" s="496" t="s">
        <v>156</v>
      </c>
      <c r="C23" s="39">
        <v>0</v>
      </c>
    </row>
    <row r="24" spans="1:3" s="6" customFormat="1" ht="17.25" customHeight="1">
      <c r="A24" s="5" t="s">
        <v>174</v>
      </c>
      <c r="B24" s="496" t="s">
        <v>157</v>
      </c>
      <c r="C24" s="39">
        <v>16</v>
      </c>
    </row>
    <row r="25" spans="1:3" s="6" customFormat="1" ht="17.25" customHeight="1">
      <c r="A25" s="5" t="s">
        <v>175</v>
      </c>
      <c r="B25" s="496" t="s">
        <v>176</v>
      </c>
      <c r="C25" s="39">
        <v>0</v>
      </c>
    </row>
    <row r="26" spans="1:3" s="6" customFormat="1" ht="17.25" customHeight="1">
      <c r="A26" s="393" t="s">
        <v>74</v>
      </c>
      <c r="B26" s="495" t="s">
        <v>559</v>
      </c>
      <c r="C26" s="483">
        <v>4012</v>
      </c>
    </row>
    <row r="27" spans="1:3" s="6" customFormat="1" ht="17.25" customHeight="1">
      <c r="A27" s="5" t="s">
        <v>177</v>
      </c>
      <c r="B27" s="496" t="s">
        <v>168</v>
      </c>
      <c r="C27" s="39">
        <v>3877</v>
      </c>
    </row>
    <row r="28" spans="1:3" ht="17.25" customHeight="1">
      <c r="A28" s="5" t="s">
        <v>178</v>
      </c>
      <c r="B28" s="496" t="s">
        <v>170</v>
      </c>
      <c r="C28" s="39">
        <v>1</v>
      </c>
    </row>
    <row r="29" spans="1:3" s="6" customFormat="1" ht="17.25" customHeight="1">
      <c r="A29" s="5" t="s">
        <v>179</v>
      </c>
      <c r="B29" s="496" t="s">
        <v>180</v>
      </c>
      <c r="C29" s="39">
        <v>134</v>
      </c>
    </row>
    <row r="30" spans="1:3" ht="30.75" customHeight="1">
      <c r="A30" s="35"/>
      <c r="B30" s="402"/>
      <c r="C30" s="494" t="str">
        <f>'Thong tin'!B9</f>
        <v>Tây Ninh, ngày ……  tháng ……... năm 2020</v>
      </c>
    </row>
    <row r="31" spans="1:3" ht="18.75">
      <c r="A31" s="35"/>
      <c r="B31" s="403" t="s">
        <v>4</v>
      </c>
      <c r="C31" s="983" t="str">
        <f>'Thong tin'!B8</f>
        <v>CỤC TRƯỞNG</v>
      </c>
    </row>
    <row r="32" spans="2:3" s="36" customFormat="1" ht="18.75">
      <c r="B32" s="489"/>
      <c r="C32" s="400"/>
    </row>
    <row r="33" spans="2:3" ht="15.75" customHeight="1">
      <c r="B33" s="430"/>
      <c r="C33" s="401"/>
    </row>
    <row r="34" spans="2:3" ht="15.75" customHeight="1">
      <c r="B34" s="430"/>
      <c r="C34" s="400"/>
    </row>
    <row r="35" spans="2:3" ht="15.75" customHeight="1">
      <c r="B35" s="430"/>
      <c r="C35" s="401"/>
    </row>
    <row r="36" spans="2:3" ht="15.75" customHeight="1">
      <c r="B36" s="430"/>
      <c r="C36" s="401"/>
    </row>
    <row r="37" spans="2:3" ht="18.75">
      <c r="B37" s="490" t="str">
        <f>'Thong tin'!B6</f>
        <v>Đỗ Trung Hậu</v>
      </c>
      <c r="C37" s="490" t="str">
        <f>'Thong tin'!B7</f>
        <v>Võ Xuân Biên</v>
      </c>
    </row>
    <row r="38" spans="2:3" ht="18.75">
      <c r="B38" s="401"/>
      <c r="C38" s="401"/>
    </row>
    <row r="39" spans="2:3" ht="18.75">
      <c r="B39" s="401"/>
      <c r="C39" s="401"/>
    </row>
    <row r="40" spans="2:3" ht="18.75" hidden="1">
      <c r="B40" s="401"/>
      <c r="C40" s="401"/>
    </row>
    <row r="41" ht="15.75" customHeight="1" hidden="1"/>
    <row r="42" ht="15.75" hidden="1"/>
    <row r="43" ht="15.75" hidden="1"/>
    <row r="44" spans="1:3" ht="16.5" customHeight="1" hidden="1">
      <c r="A44" s="1401" t="s">
        <v>182</v>
      </c>
      <c r="B44" s="1402"/>
      <c r="C44" s="1402"/>
    </row>
    <row r="45" spans="1:3" ht="18.75" hidden="1">
      <c r="A45" s="1399" t="s">
        <v>70</v>
      </c>
      <c r="B45" s="1400"/>
      <c r="C45" s="387" t="s">
        <v>341</v>
      </c>
    </row>
    <row r="46" spans="1:3" ht="15.75" hidden="1">
      <c r="A46" s="1406" t="s">
        <v>6</v>
      </c>
      <c r="B46" s="1407"/>
      <c r="C46" s="395">
        <v>1</v>
      </c>
    </row>
    <row r="47" spans="1:3" ht="19.5" customHeight="1" hidden="1">
      <c r="A47" s="393" t="s">
        <v>52</v>
      </c>
      <c r="B47" s="394" t="s">
        <v>349</v>
      </c>
      <c r="C47" s="396">
        <f>SUM(C48:C53)</f>
        <v>0</v>
      </c>
    </row>
    <row r="48" spans="1:3" ht="19.5" customHeight="1" hidden="1">
      <c r="A48" s="5" t="s">
        <v>54</v>
      </c>
      <c r="B48" s="34" t="s">
        <v>153</v>
      </c>
      <c r="C48" s="397"/>
    </row>
    <row r="49" spans="1:3" ht="19.5" customHeight="1" hidden="1">
      <c r="A49" s="5" t="s">
        <v>55</v>
      </c>
      <c r="B49" s="34" t="s">
        <v>154</v>
      </c>
      <c r="C49" s="397"/>
    </row>
    <row r="50" spans="1:3" ht="19.5" customHeight="1" hidden="1">
      <c r="A50" s="5" t="s">
        <v>141</v>
      </c>
      <c r="B50" s="34" t="s">
        <v>155</v>
      </c>
      <c r="C50" s="397"/>
    </row>
    <row r="51" spans="1:3" ht="19.5" customHeight="1" hidden="1">
      <c r="A51" s="5" t="s">
        <v>143</v>
      </c>
      <c r="B51" s="34" t="s">
        <v>156</v>
      </c>
      <c r="C51" s="397"/>
    </row>
    <row r="52" spans="1:3" ht="19.5" customHeight="1" hidden="1">
      <c r="A52" s="5" t="s">
        <v>145</v>
      </c>
      <c r="B52" s="34" t="s">
        <v>157</v>
      </c>
      <c r="C52" s="397"/>
    </row>
    <row r="53" spans="1:3" ht="19.5" customHeight="1" hidden="1">
      <c r="A53" s="5" t="s">
        <v>147</v>
      </c>
      <c r="B53" s="34" t="s">
        <v>158</v>
      </c>
      <c r="C53" s="397"/>
    </row>
    <row r="54" spans="1:3" ht="19.5" customHeight="1" hidden="1">
      <c r="A54" s="393" t="s">
        <v>53</v>
      </c>
      <c r="B54" s="394" t="s">
        <v>347</v>
      </c>
      <c r="C54" s="396">
        <f>SUM(C55:C56)</f>
        <v>0</v>
      </c>
    </row>
    <row r="55" spans="1:3" ht="19.5" customHeight="1" hidden="1">
      <c r="A55" s="5" t="s">
        <v>56</v>
      </c>
      <c r="B55" s="34" t="s">
        <v>159</v>
      </c>
      <c r="C55" s="397"/>
    </row>
    <row r="56" spans="1:3" ht="19.5" customHeight="1" hidden="1">
      <c r="A56" s="5" t="s">
        <v>57</v>
      </c>
      <c r="B56" s="34" t="s">
        <v>160</v>
      </c>
      <c r="C56" s="397"/>
    </row>
    <row r="57" spans="1:3" ht="19.5" customHeight="1" hidden="1">
      <c r="A57" s="393" t="s">
        <v>58</v>
      </c>
      <c r="B57" s="394" t="s">
        <v>150</v>
      </c>
      <c r="C57" s="396">
        <f>SUM(C58:C60)</f>
        <v>0</v>
      </c>
    </row>
    <row r="58" spans="1:3" ht="19.5" customHeight="1" hidden="1">
      <c r="A58" s="5" t="s">
        <v>161</v>
      </c>
      <c r="B58" s="37" t="s">
        <v>162</v>
      </c>
      <c r="C58" s="397"/>
    </row>
    <row r="59" spans="1:3" ht="19.5" customHeight="1" hidden="1">
      <c r="A59" s="5" t="s">
        <v>163</v>
      </c>
      <c r="B59" s="34" t="s">
        <v>164</v>
      </c>
      <c r="C59" s="397"/>
    </row>
    <row r="60" spans="1:3" ht="19.5" customHeight="1" hidden="1">
      <c r="A60" s="5" t="s">
        <v>165</v>
      </c>
      <c r="B60" s="34" t="s">
        <v>166</v>
      </c>
      <c r="C60" s="397"/>
    </row>
    <row r="61" spans="1:3" ht="19.5" customHeight="1" hidden="1">
      <c r="A61" s="393" t="s">
        <v>73</v>
      </c>
      <c r="B61" s="394" t="s">
        <v>348</v>
      </c>
      <c r="C61" s="396">
        <f>SUM(C62:C67)</f>
        <v>0</v>
      </c>
    </row>
    <row r="62" spans="1:3" ht="19.5" customHeight="1" hidden="1">
      <c r="A62" s="5" t="s">
        <v>167</v>
      </c>
      <c r="B62" s="34" t="s">
        <v>168</v>
      </c>
      <c r="C62" s="397"/>
    </row>
    <row r="63" spans="1:3" ht="19.5" customHeight="1" hidden="1">
      <c r="A63" s="5" t="s">
        <v>169</v>
      </c>
      <c r="B63" s="34" t="s">
        <v>170</v>
      </c>
      <c r="C63" s="397"/>
    </row>
    <row r="64" spans="1:3" ht="19.5" customHeight="1" hidden="1">
      <c r="A64" s="5" t="s">
        <v>171</v>
      </c>
      <c r="B64" s="34" t="s">
        <v>172</v>
      </c>
      <c r="C64" s="397"/>
    </row>
    <row r="65" spans="1:3" ht="19.5" customHeight="1" hidden="1">
      <c r="A65" s="5" t="s">
        <v>173</v>
      </c>
      <c r="B65" s="34" t="s">
        <v>156</v>
      </c>
      <c r="C65" s="397"/>
    </row>
    <row r="66" spans="1:3" ht="19.5" customHeight="1" hidden="1">
      <c r="A66" s="5" t="s">
        <v>174</v>
      </c>
      <c r="B66" s="34" t="s">
        <v>157</v>
      </c>
      <c r="C66" s="397"/>
    </row>
    <row r="67" spans="1:3" ht="19.5" customHeight="1" hidden="1">
      <c r="A67" s="5" t="s">
        <v>175</v>
      </c>
      <c r="B67" s="34" t="s">
        <v>176</v>
      </c>
      <c r="C67" s="397"/>
    </row>
    <row r="68" spans="1:3" ht="19.5" customHeight="1" hidden="1">
      <c r="A68" s="393" t="s">
        <v>74</v>
      </c>
      <c r="B68" s="394" t="s">
        <v>350</v>
      </c>
      <c r="C68" s="396">
        <f>SUM(C69:C71)</f>
        <v>25</v>
      </c>
    </row>
    <row r="69" spans="1:3" ht="19.5" customHeight="1" hidden="1">
      <c r="A69" s="5" t="s">
        <v>177</v>
      </c>
      <c r="B69" s="34" t="s">
        <v>168</v>
      </c>
      <c r="C69" s="397">
        <v>25</v>
      </c>
    </row>
    <row r="70" spans="1:3" ht="19.5" customHeight="1" hidden="1">
      <c r="A70" s="5" t="s">
        <v>178</v>
      </c>
      <c r="B70" s="34" t="s">
        <v>170</v>
      </c>
      <c r="C70" s="397">
        <v>0</v>
      </c>
    </row>
    <row r="71" spans="1:3" ht="19.5" customHeight="1" hidden="1">
      <c r="A71" s="5" t="s">
        <v>179</v>
      </c>
      <c r="B71" s="34" t="s">
        <v>180</v>
      </c>
      <c r="C71" s="397">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401" t="s">
        <v>182</v>
      </c>
      <c r="B82" s="1402"/>
      <c r="C82" s="1402"/>
    </row>
    <row r="83" spans="1:3" ht="18.75" hidden="1">
      <c r="A83" s="1399" t="s">
        <v>70</v>
      </c>
      <c r="B83" s="1400"/>
      <c r="C83" s="387" t="s">
        <v>341</v>
      </c>
    </row>
    <row r="84" spans="1:3" ht="24.75" customHeight="1" hidden="1">
      <c r="A84" s="1406" t="s">
        <v>6</v>
      </c>
      <c r="B84" s="1407"/>
      <c r="C84" s="395">
        <v>1</v>
      </c>
    </row>
    <row r="85" spans="1:3" ht="24.75" customHeight="1" hidden="1">
      <c r="A85" s="393" t="s">
        <v>52</v>
      </c>
      <c r="B85" s="394" t="s">
        <v>349</v>
      </c>
      <c r="C85" s="396">
        <f>SUM(C86:C91)</f>
        <v>2</v>
      </c>
    </row>
    <row r="86" spans="1:3" ht="24.75" customHeight="1" hidden="1">
      <c r="A86" s="5" t="s">
        <v>54</v>
      </c>
      <c r="B86" s="34" t="s">
        <v>153</v>
      </c>
      <c r="C86" s="397"/>
    </row>
    <row r="87" spans="1:3" ht="24.75" customHeight="1" hidden="1">
      <c r="A87" s="5" t="s">
        <v>55</v>
      </c>
      <c r="B87" s="34" t="s">
        <v>154</v>
      </c>
      <c r="C87" s="397"/>
    </row>
    <row r="88" spans="1:3" ht="24.75" customHeight="1" hidden="1">
      <c r="A88" s="5" t="s">
        <v>141</v>
      </c>
      <c r="B88" s="34" t="s">
        <v>155</v>
      </c>
      <c r="C88" s="397">
        <v>2</v>
      </c>
    </row>
    <row r="89" spans="1:3" ht="24.75" customHeight="1" hidden="1">
      <c r="A89" s="5" t="s">
        <v>143</v>
      </c>
      <c r="B89" s="34" t="s">
        <v>156</v>
      </c>
      <c r="C89" s="397"/>
    </row>
    <row r="90" spans="1:3" ht="24.75" customHeight="1" hidden="1">
      <c r="A90" s="5" t="s">
        <v>145</v>
      </c>
      <c r="B90" s="34" t="s">
        <v>157</v>
      </c>
      <c r="C90" s="397"/>
    </row>
    <row r="91" spans="1:3" ht="24.75" customHeight="1" hidden="1">
      <c r="A91" s="5" t="s">
        <v>147</v>
      </c>
      <c r="B91" s="34" t="s">
        <v>158</v>
      </c>
      <c r="C91" s="397"/>
    </row>
    <row r="92" spans="1:3" ht="24.75" customHeight="1" hidden="1">
      <c r="A92" s="393" t="s">
        <v>53</v>
      </c>
      <c r="B92" s="394" t="s">
        <v>347</v>
      </c>
      <c r="C92" s="396">
        <f>SUM(C93:C94)</f>
        <v>0</v>
      </c>
    </row>
    <row r="93" spans="1:3" ht="24.75" customHeight="1" hidden="1">
      <c r="A93" s="5" t="s">
        <v>56</v>
      </c>
      <c r="B93" s="34" t="s">
        <v>159</v>
      </c>
      <c r="C93" s="397"/>
    </row>
    <row r="94" spans="1:3" ht="24.75" customHeight="1" hidden="1">
      <c r="A94" s="5" t="s">
        <v>57</v>
      </c>
      <c r="B94" s="34" t="s">
        <v>160</v>
      </c>
      <c r="C94" s="397"/>
    </row>
    <row r="95" spans="1:3" ht="24.75" customHeight="1" hidden="1">
      <c r="A95" s="393" t="s">
        <v>58</v>
      </c>
      <c r="B95" s="394" t="s">
        <v>150</v>
      </c>
      <c r="C95" s="396">
        <f>SUM(C96:C98)</f>
        <v>0</v>
      </c>
    </row>
    <row r="96" spans="1:3" ht="24.75" customHeight="1" hidden="1">
      <c r="A96" s="5" t="s">
        <v>161</v>
      </c>
      <c r="B96" s="37" t="s">
        <v>162</v>
      </c>
      <c r="C96" s="397"/>
    </row>
    <row r="97" spans="1:3" ht="24.75" customHeight="1" hidden="1">
      <c r="A97" s="5" t="s">
        <v>163</v>
      </c>
      <c r="B97" s="34" t="s">
        <v>164</v>
      </c>
      <c r="C97" s="397"/>
    </row>
    <row r="98" spans="1:3" ht="24.75" customHeight="1" hidden="1">
      <c r="A98" s="5" t="s">
        <v>165</v>
      </c>
      <c r="B98" s="34" t="s">
        <v>166</v>
      </c>
      <c r="C98" s="397"/>
    </row>
    <row r="99" spans="1:3" ht="24.75" customHeight="1" hidden="1">
      <c r="A99" s="393" t="s">
        <v>73</v>
      </c>
      <c r="B99" s="394" t="s">
        <v>348</v>
      </c>
      <c r="C99" s="396">
        <f>SUM(C100:C105)</f>
        <v>0</v>
      </c>
    </row>
    <row r="100" spans="1:3" ht="24.75" customHeight="1" hidden="1">
      <c r="A100" s="5" t="s">
        <v>167</v>
      </c>
      <c r="B100" s="34" t="s">
        <v>168</v>
      </c>
      <c r="C100" s="397"/>
    </row>
    <row r="101" spans="1:3" ht="24.75" customHeight="1" hidden="1">
      <c r="A101" s="5" t="s">
        <v>169</v>
      </c>
      <c r="B101" s="34" t="s">
        <v>170</v>
      </c>
      <c r="C101" s="397"/>
    </row>
    <row r="102" spans="1:3" ht="24.75" customHeight="1" hidden="1">
      <c r="A102" s="5" t="s">
        <v>171</v>
      </c>
      <c r="B102" s="34" t="s">
        <v>172</v>
      </c>
      <c r="C102" s="397"/>
    </row>
    <row r="103" spans="1:3" ht="24.75" customHeight="1" hidden="1">
      <c r="A103" s="5" t="s">
        <v>173</v>
      </c>
      <c r="B103" s="34" t="s">
        <v>156</v>
      </c>
      <c r="C103" s="397"/>
    </row>
    <row r="104" spans="1:3" ht="24.75" customHeight="1" hidden="1">
      <c r="A104" s="5" t="s">
        <v>174</v>
      </c>
      <c r="B104" s="34" t="s">
        <v>157</v>
      </c>
      <c r="C104" s="397"/>
    </row>
    <row r="105" spans="1:3" ht="24.75" customHeight="1" hidden="1">
      <c r="A105" s="5" t="s">
        <v>175</v>
      </c>
      <c r="B105" s="34" t="s">
        <v>176</v>
      </c>
      <c r="C105" s="397"/>
    </row>
    <row r="106" spans="1:3" ht="24.75" customHeight="1" hidden="1">
      <c r="A106" s="393" t="s">
        <v>74</v>
      </c>
      <c r="B106" s="394" t="s">
        <v>350</v>
      </c>
      <c r="C106" s="396">
        <f>SUM(C107:C109)</f>
        <v>46</v>
      </c>
    </row>
    <row r="107" spans="1:3" ht="24.75" customHeight="1" hidden="1">
      <c r="A107" s="5" t="s">
        <v>177</v>
      </c>
      <c r="B107" s="34" t="s">
        <v>168</v>
      </c>
      <c r="C107" s="397">
        <v>43</v>
      </c>
    </row>
    <row r="108" spans="1:3" ht="24.75" customHeight="1" hidden="1">
      <c r="A108" s="5" t="s">
        <v>178</v>
      </c>
      <c r="B108" s="34" t="s">
        <v>170</v>
      </c>
      <c r="C108" s="397"/>
    </row>
    <row r="109" spans="1:3" ht="24.75" customHeight="1" hidden="1">
      <c r="A109" s="5" t="s">
        <v>179</v>
      </c>
      <c r="B109" s="34" t="s">
        <v>180</v>
      </c>
      <c r="C109" s="397">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401" t="s">
        <v>182</v>
      </c>
      <c r="B120" s="1402"/>
      <c r="C120" s="1402"/>
    </row>
    <row r="121" spans="1:3" ht="18.75" hidden="1">
      <c r="A121" s="1399" t="s">
        <v>70</v>
      </c>
      <c r="B121" s="1400"/>
      <c r="C121" s="387" t="s">
        <v>341</v>
      </c>
    </row>
    <row r="122" spans="1:3" ht="15.75" hidden="1">
      <c r="A122" s="1406" t="s">
        <v>6</v>
      </c>
      <c r="B122" s="1407"/>
      <c r="C122" s="395">
        <v>1</v>
      </c>
    </row>
    <row r="123" spans="1:3" ht="24.75" customHeight="1" hidden="1">
      <c r="A123" s="393" t="s">
        <v>52</v>
      </c>
      <c r="B123" s="394" t="s">
        <v>349</v>
      </c>
      <c r="C123" s="396">
        <f>SUM(C124:C129)</f>
        <v>0</v>
      </c>
    </row>
    <row r="124" spans="1:3" ht="24.75" customHeight="1" hidden="1">
      <c r="A124" s="5" t="s">
        <v>54</v>
      </c>
      <c r="B124" s="34" t="s">
        <v>153</v>
      </c>
      <c r="C124" s="397"/>
    </row>
    <row r="125" spans="1:3" ht="24.75" customHeight="1" hidden="1">
      <c r="A125" s="5" t="s">
        <v>55</v>
      </c>
      <c r="B125" s="34" t="s">
        <v>154</v>
      </c>
      <c r="C125" s="397"/>
    </row>
    <row r="126" spans="1:3" ht="24.75" customHeight="1" hidden="1">
      <c r="A126" s="5" t="s">
        <v>141</v>
      </c>
      <c r="B126" s="34" t="s">
        <v>155</v>
      </c>
      <c r="C126" s="397"/>
    </row>
    <row r="127" spans="1:3" ht="24.75" customHeight="1" hidden="1">
      <c r="A127" s="5" t="s">
        <v>143</v>
      </c>
      <c r="B127" s="34" t="s">
        <v>156</v>
      </c>
      <c r="C127" s="397"/>
    </row>
    <row r="128" spans="1:3" ht="24.75" customHeight="1" hidden="1">
      <c r="A128" s="5" t="s">
        <v>145</v>
      </c>
      <c r="B128" s="34" t="s">
        <v>157</v>
      </c>
      <c r="C128" s="397"/>
    </row>
    <row r="129" spans="1:3" ht="24.75" customHeight="1" hidden="1">
      <c r="A129" s="5" t="s">
        <v>147</v>
      </c>
      <c r="B129" s="34" t="s">
        <v>158</v>
      </c>
      <c r="C129" s="397"/>
    </row>
    <row r="130" spans="1:3" ht="24.75" customHeight="1" hidden="1">
      <c r="A130" s="393" t="s">
        <v>53</v>
      </c>
      <c r="B130" s="394" t="s">
        <v>347</v>
      </c>
      <c r="C130" s="396">
        <f>SUM(C131:C132)</f>
        <v>0</v>
      </c>
    </row>
    <row r="131" spans="1:3" ht="24.75" customHeight="1" hidden="1">
      <c r="A131" s="5" t="s">
        <v>56</v>
      </c>
      <c r="B131" s="34" t="s">
        <v>159</v>
      </c>
      <c r="C131" s="397"/>
    </row>
    <row r="132" spans="1:3" ht="24.75" customHeight="1" hidden="1">
      <c r="A132" s="5" t="s">
        <v>57</v>
      </c>
      <c r="B132" s="34" t="s">
        <v>160</v>
      </c>
      <c r="C132" s="397"/>
    </row>
    <row r="133" spans="1:3" ht="24.75" customHeight="1" hidden="1">
      <c r="A133" s="393" t="s">
        <v>58</v>
      </c>
      <c r="B133" s="394" t="s">
        <v>150</v>
      </c>
      <c r="C133" s="396">
        <f>SUM(C134:C136)</f>
        <v>12</v>
      </c>
    </row>
    <row r="134" spans="1:3" ht="24.75" customHeight="1" hidden="1">
      <c r="A134" s="5" t="s">
        <v>161</v>
      </c>
      <c r="B134" s="37" t="s">
        <v>162</v>
      </c>
      <c r="C134" s="397">
        <v>12</v>
      </c>
    </row>
    <row r="135" spans="1:3" ht="24.75" customHeight="1" hidden="1">
      <c r="A135" s="5" t="s">
        <v>163</v>
      </c>
      <c r="B135" s="34" t="s">
        <v>164</v>
      </c>
      <c r="C135" s="397"/>
    </row>
    <row r="136" spans="1:3" ht="24.75" customHeight="1" hidden="1">
      <c r="A136" s="5" t="s">
        <v>165</v>
      </c>
      <c r="B136" s="34" t="s">
        <v>166</v>
      </c>
      <c r="C136" s="397"/>
    </row>
    <row r="137" spans="1:3" ht="24.75" customHeight="1" hidden="1">
      <c r="A137" s="393" t="s">
        <v>73</v>
      </c>
      <c r="B137" s="394" t="s">
        <v>348</v>
      </c>
      <c r="C137" s="396">
        <f>SUM(C138:C143)</f>
        <v>0</v>
      </c>
    </row>
    <row r="138" spans="1:3" ht="24.75" customHeight="1" hidden="1">
      <c r="A138" s="5" t="s">
        <v>167</v>
      </c>
      <c r="B138" s="34" t="s">
        <v>168</v>
      </c>
      <c r="C138" s="397"/>
    </row>
    <row r="139" spans="1:3" ht="24.75" customHeight="1" hidden="1">
      <c r="A139" s="5" t="s">
        <v>169</v>
      </c>
      <c r="B139" s="34" t="s">
        <v>170</v>
      </c>
      <c r="C139" s="397"/>
    </row>
    <row r="140" spans="1:3" ht="24.75" customHeight="1" hidden="1">
      <c r="A140" s="5" t="s">
        <v>171</v>
      </c>
      <c r="B140" s="34" t="s">
        <v>172</v>
      </c>
      <c r="C140" s="397"/>
    </row>
    <row r="141" spans="1:3" ht="24.75" customHeight="1" hidden="1">
      <c r="A141" s="5" t="s">
        <v>173</v>
      </c>
      <c r="B141" s="34" t="s">
        <v>156</v>
      </c>
      <c r="C141" s="397"/>
    </row>
    <row r="142" spans="1:3" ht="24.75" customHeight="1" hidden="1">
      <c r="A142" s="5" t="s">
        <v>174</v>
      </c>
      <c r="B142" s="34" t="s">
        <v>157</v>
      </c>
      <c r="C142" s="397"/>
    </row>
    <row r="143" spans="1:3" ht="24.75" customHeight="1" hidden="1">
      <c r="A143" s="5" t="s">
        <v>175</v>
      </c>
      <c r="B143" s="34" t="s">
        <v>176</v>
      </c>
      <c r="C143" s="397"/>
    </row>
    <row r="144" spans="1:3" ht="24.75" customHeight="1" hidden="1">
      <c r="A144" s="393" t="s">
        <v>74</v>
      </c>
      <c r="B144" s="394" t="s">
        <v>350</v>
      </c>
      <c r="C144" s="396">
        <f>SUM(C145:C147)</f>
        <v>19</v>
      </c>
    </row>
    <row r="145" spans="1:3" ht="24.75" customHeight="1" hidden="1">
      <c r="A145" s="5" t="s">
        <v>177</v>
      </c>
      <c r="B145" s="34" t="s">
        <v>168</v>
      </c>
      <c r="C145" s="397"/>
    </row>
    <row r="146" spans="1:3" ht="24.75" customHeight="1" hidden="1">
      <c r="A146" s="5" t="s">
        <v>178</v>
      </c>
      <c r="B146" s="34" t="s">
        <v>170</v>
      </c>
      <c r="C146" s="397"/>
    </row>
    <row r="147" spans="1:3" ht="24.75" customHeight="1" hidden="1">
      <c r="A147" s="5" t="s">
        <v>179</v>
      </c>
      <c r="B147" s="34" t="s">
        <v>180</v>
      </c>
      <c r="C147" s="397">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401" t="s">
        <v>182</v>
      </c>
      <c r="B160" s="1402"/>
      <c r="C160" s="1402"/>
    </row>
    <row r="161" spans="1:3" ht="18.75" hidden="1">
      <c r="A161" s="1399" t="s">
        <v>70</v>
      </c>
      <c r="B161" s="1400"/>
      <c r="C161" s="387" t="s">
        <v>341</v>
      </c>
    </row>
    <row r="162" spans="1:3" ht="15.75" hidden="1">
      <c r="A162" s="1406" t="s">
        <v>6</v>
      </c>
      <c r="B162" s="1407"/>
      <c r="C162" s="395">
        <v>1</v>
      </c>
    </row>
    <row r="163" spans="1:3" ht="24.75" customHeight="1" hidden="1">
      <c r="A163" s="393" t="s">
        <v>52</v>
      </c>
      <c r="B163" s="394" t="s">
        <v>349</v>
      </c>
      <c r="C163" s="396">
        <f>SUM(C164:C169)</f>
        <v>0</v>
      </c>
    </row>
    <row r="164" spans="1:3" ht="24.75" customHeight="1" hidden="1">
      <c r="A164" s="5" t="s">
        <v>54</v>
      </c>
      <c r="B164" s="34" t="s">
        <v>153</v>
      </c>
      <c r="C164" s="397"/>
    </row>
    <row r="165" spans="1:3" ht="24.75" customHeight="1" hidden="1">
      <c r="A165" s="5" t="s">
        <v>55</v>
      </c>
      <c r="B165" s="34" t="s">
        <v>154</v>
      </c>
      <c r="C165" s="397"/>
    </row>
    <row r="166" spans="1:3" ht="24.75" customHeight="1" hidden="1">
      <c r="A166" s="5" t="s">
        <v>141</v>
      </c>
      <c r="B166" s="34" t="s">
        <v>155</v>
      </c>
      <c r="C166" s="397"/>
    </row>
    <row r="167" spans="1:3" ht="24.75" customHeight="1" hidden="1">
      <c r="A167" s="5" t="s">
        <v>143</v>
      </c>
      <c r="B167" s="34" t="s">
        <v>156</v>
      </c>
      <c r="C167" s="397"/>
    </row>
    <row r="168" spans="1:3" ht="24.75" customHeight="1" hidden="1">
      <c r="A168" s="5" t="s">
        <v>145</v>
      </c>
      <c r="B168" s="34" t="s">
        <v>157</v>
      </c>
      <c r="C168" s="397"/>
    </row>
    <row r="169" spans="1:3" ht="24.75" customHeight="1" hidden="1">
      <c r="A169" s="5" t="s">
        <v>147</v>
      </c>
      <c r="B169" s="34" t="s">
        <v>158</v>
      </c>
      <c r="C169" s="397"/>
    </row>
    <row r="170" spans="1:3" ht="24.75" customHeight="1" hidden="1">
      <c r="A170" s="393" t="s">
        <v>53</v>
      </c>
      <c r="B170" s="394" t="s">
        <v>347</v>
      </c>
      <c r="C170" s="396">
        <f>SUM(C171:C172)</f>
        <v>0</v>
      </c>
    </row>
    <row r="171" spans="1:3" ht="24.75" customHeight="1" hidden="1">
      <c r="A171" s="5" t="s">
        <v>56</v>
      </c>
      <c r="B171" s="34" t="s">
        <v>159</v>
      </c>
      <c r="C171" s="397"/>
    </row>
    <row r="172" spans="1:3" ht="24.75" customHeight="1" hidden="1">
      <c r="A172" s="5" t="s">
        <v>57</v>
      </c>
      <c r="B172" s="34" t="s">
        <v>160</v>
      </c>
      <c r="C172" s="397"/>
    </row>
    <row r="173" spans="1:3" ht="24.75" customHeight="1" hidden="1">
      <c r="A173" s="393" t="s">
        <v>58</v>
      </c>
      <c r="B173" s="394" t="s">
        <v>150</v>
      </c>
      <c r="C173" s="396">
        <f>SUM(C174:C176)</f>
        <v>0</v>
      </c>
    </row>
    <row r="174" spans="1:3" ht="24.75" customHeight="1" hidden="1">
      <c r="A174" s="5" t="s">
        <v>161</v>
      </c>
      <c r="B174" s="37" t="s">
        <v>162</v>
      </c>
      <c r="C174" s="397"/>
    </row>
    <row r="175" spans="1:3" ht="24.75" customHeight="1" hidden="1">
      <c r="A175" s="5" t="s">
        <v>163</v>
      </c>
      <c r="B175" s="34" t="s">
        <v>164</v>
      </c>
      <c r="C175" s="397"/>
    </row>
    <row r="176" spans="1:3" ht="24.75" customHeight="1" hidden="1">
      <c r="A176" s="5" t="s">
        <v>165</v>
      </c>
      <c r="B176" s="34" t="s">
        <v>166</v>
      </c>
      <c r="C176" s="397"/>
    </row>
    <row r="177" spans="1:3" ht="24.75" customHeight="1" hidden="1">
      <c r="A177" s="393" t="s">
        <v>73</v>
      </c>
      <c r="B177" s="394" t="s">
        <v>348</v>
      </c>
      <c r="C177" s="396">
        <f>SUM(C178:C183)</f>
        <v>1</v>
      </c>
    </row>
    <row r="178" spans="1:3" ht="24.75" customHeight="1" hidden="1">
      <c r="A178" s="5" t="s">
        <v>167</v>
      </c>
      <c r="B178" s="34" t="s">
        <v>168</v>
      </c>
      <c r="C178" s="397">
        <v>1</v>
      </c>
    </row>
    <row r="179" spans="1:3" ht="24.75" customHeight="1" hidden="1">
      <c r="A179" s="5" t="s">
        <v>169</v>
      </c>
      <c r="B179" s="34" t="s">
        <v>170</v>
      </c>
      <c r="C179" s="397">
        <v>0</v>
      </c>
    </row>
    <row r="180" spans="1:3" ht="24.75" customHeight="1" hidden="1">
      <c r="A180" s="5" t="s">
        <v>171</v>
      </c>
      <c r="B180" s="34" t="s">
        <v>172</v>
      </c>
      <c r="C180" s="397">
        <v>0</v>
      </c>
    </row>
    <row r="181" spans="1:3" ht="24.75" customHeight="1" hidden="1">
      <c r="A181" s="5" t="s">
        <v>173</v>
      </c>
      <c r="B181" s="34" t="s">
        <v>156</v>
      </c>
      <c r="C181" s="397">
        <v>0</v>
      </c>
    </row>
    <row r="182" spans="1:3" ht="24.75" customHeight="1" hidden="1">
      <c r="A182" s="5" t="s">
        <v>174</v>
      </c>
      <c r="B182" s="34" t="s">
        <v>157</v>
      </c>
      <c r="C182" s="397">
        <v>0</v>
      </c>
    </row>
    <row r="183" spans="1:3" ht="24.75" customHeight="1" hidden="1">
      <c r="A183" s="5" t="s">
        <v>175</v>
      </c>
      <c r="B183" s="34" t="s">
        <v>176</v>
      </c>
      <c r="C183" s="397">
        <v>0</v>
      </c>
    </row>
    <row r="184" spans="1:3" ht="24.75" customHeight="1" hidden="1">
      <c r="A184" s="393" t="s">
        <v>74</v>
      </c>
      <c r="B184" s="394" t="s">
        <v>350</v>
      </c>
      <c r="C184" s="396">
        <f>SUM(C185:C187)</f>
        <v>74</v>
      </c>
    </row>
    <row r="185" spans="1:3" ht="24.75" customHeight="1" hidden="1">
      <c r="A185" s="5" t="s">
        <v>177</v>
      </c>
      <c r="B185" s="34" t="s">
        <v>168</v>
      </c>
      <c r="C185" s="397">
        <v>66</v>
      </c>
    </row>
    <row r="186" spans="1:3" ht="24.75" customHeight="1" hidden="1">
      <c r="A186" s="5" t="s">
        <v>178</v>
      </c>
      <c r="B186" s="34" t="s">
        <v>170</v>
      </c>
      <c r="C186" s="397">
        <v>0</v>
      </c>
    </row>
    <row r="187" spans="1:3" ht="24.75" customHeight="1" hidden="1">
      <c r="A187" s="5" t="s">
        <v>179</v>
      </c>
      <c r="B187" s="34" t="s">
        <v>180</v>
      </c>
      <c r="C187" s="397">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401" t="s">
        <v>182</v>
      </c>
      <c r="B199" s="1402"/>
      <c r="C199" s="1402"/>
    </row>
    <row r="200" spans="1:3" ht="18.75" hidden="1">
      <c r="A200" s="1399" t="s">
        <v>70</v>
      </c>
      <c r="B200" s="1400"/>
      <c r="C200" s="387" t="s">
        <v>341</v>
      </c>
    </row>
    <row r="201" spans="1:3" ht="15.75" hidden="1">
      <c r="A201" s="1406" t="s">
        <v>6</v>
      </c>
      <c r="B201" s="1407"/>
      <c r="C201" s="395">
        <v>1</v>
      </c>
    </row>
    <row r="202" spans="1:3" ht="24.75" customHeight="1" hidden="1">
      <c r="A202" s="393" t="s">
        <v>52</v>
      </c>
      <c r="B202" s="394" t="s">
        <v>349</v>
      </c>
      <c r="C202" s="396">
        <f>SUM(C203:C208)</f>
        <v>0</v>
      </c>
    </row>
    <row r="203" spans="1:3" ht="24.75" customHeight="1" hidden="1">
      <c r="A203" s="5" t="s">
        <v>54</v>
      </c>
      <c r="B203" s="34" t="s">
        <v>153</v>
      </c>
      <c r="C203" s="397"/>
    </row>
    <row r="204" spans="1:3" ht="24.75" customHeight="1" hidden="1">
      <c r="A204" s="5" t="s">
        <v>55</v>
      </c>
      <c r="B204" s="34" t="s">
        <v>154</v>
      </c>
      <c r="C204" s="397"/>
    </row>
    <row r="205" spans="1:3" ht="24.75" customHeight="1" hidden="1">
      <c r="A205" s="5" t="s">
        <v>141</v>
      </c>
      <c r="B205" s="34" t="s">
        <v>155</v>
      </c>
      <c r="C205" s="397"/>
    </row>
    <row r="206" spans="1:3" ht="24.75" customHeight="1" hidden="1">
      <c r="A206" s="5" t="s">
        <v>143</v>
      </c>
      <c r="B206" s="34" t="s">
        <v>156</v>
      </c>
      <c r="C206" s="397"/>
    </row>
    <row r="207" spans="1:3" ht="24.75" customHeight="1" hidden="1">
      <c r="A207" s="5" t="s">
        <v>145</v>
      </c>
      <c r="B207" s="34" t="s">
        <v>157</v>
      </c>
      <c r="C207" s="397"/>
    </row>
    <row r="208" spans="1:3" ht="24.75" customHeight="1" hidden="1">
      <c r="A208" s="5" t="s">
        <v>147</v>
      </c>
      <c r="B208" s="34" t="s">
        <v>158</v>
      </c>
      <c r="C208" s="397"/>
    </row>
    <row r="209" spans="1:3" ht="24.75" customHeight="1" hidden="1">
      <c r="A209" s="393" t="s">
        <v>53</v>
      </c>
      <c r="B209" s="394" t="s">
        <v>347</v>
      </c>
      <c r="C209" s="396">
        <f>SUM(C210:C211)</f>
        <v>0</v>
      </c>
    </row>
    <row r="210" spans="1:3" ht="24.75" customHeight="1" hidden="1">
      <c r="A210" s="5" t="s">
        <v>56</v>
      </c>
      <c r="B210" s="34" t="s">
        <v>159</v>
      </c>
      <c r="C210" s="397"/>
    </row>
    <row r="211" spans="1:3" ht="24.75" customHeight="1" hidden="1">
      <c r="A211" s="5" t="s">
        <v>57</v>
      </c>
      <c r="B211" s="34" t="s">
        <v>160</v>
      </c>
      <c r="C211" s="397"/>
    </row>
    <row r="212" spans="1:3" ht="24.75" customHeight="1" hidden="1">
      <c r="A212" s="393" t="s">
        <v>58</v>
      </c>
      <c r="B212" s="394" t="s">
        <v>150</v>
      </c>
      <c r="C212" s="396">
        <f>SUM(C213:C215)</f>
        <v>0</v>
      </c>
    </row>
    <row r="213" spans="1:3" ht="24.75" customHeight="1" hidden="1">
      <c r="A213" s="5" t="s">
        <v>161</v>
      </c>
      <c r="B213" s="37" t="s">
        <v>162</v>
      </c>
      <c r="C213" s="397"/>
    </row>
    <row r="214" spans="1:3" ht="24.75" customHeight="1" hidden="1">
      <c r="A214" s="5" t="s">
        <v>163</v>
      </c>
      <c r="B214" s="34" t="s">
        <v>164</v>
      </c>
      <c r="C214" s="397"/>
    </row>
    <row r="215" spans="1:3" ht="24.75" customHeight="1" hidden="1">
      <c r="A215" s="5" t="s">
        <v>165</v>
      </c>
      <c r="B215" s="34" t="s">
        <v>166</v>
      </c>
      <c r="C215" s="397"/>
    </row>
    <row r="216" spans="1:3" ht="24.75" customHeight="1" hidden="1">
      <c r="A216" s="393" t="s">
        <v>73</v>
      </c>
      <c r="B216" s="394" t="s">
        <v>348</v>
      </c>
      <c r="C216" s="396">
        <f>SUM(C217:C222)</f>
        <v>0</v>
      </c>
    </row>
    <row r="217" spans="1:3" ht="24.75" customHeight="1" hidden="1">
      <c r="A217" s="5" t="s">
        <v>167</v>
      </c>
      <c r="B217" s="34" t="s">
        <v>168</v>
      </c>
      <c r="C217" s="397"/>
    </row>
    <row r="218" spans="1:3" ht="24.75" customHeight="1" hidden="1">
      <c r="A218" s="5" t="s">
        <v>169</v>
      </c>
      <c r="B218" s="34" t="s">
        <v>170</v>
      </c>
      <c r="C218" s="397"/>
    </row>
    <row r="219" spans="1:3" ht="24.75" customHeight="1" hidden="1">
      <c r="A219" s="5" t="s">
        <v>171</v>
      </c>
      <c r="B219" s="34" t="s">
        <v>172</v>
      </c>
      <c r="C219" s="397"/>
    </row>
    <row r="220" spans="1:3" ht="24.75" customHeight="1" hidden="1">
      <c r="A220" s="5" t="s">
        <v>173</v>
      </c>
      <c r="B220" s="34" t="s">
        <v>156</v>
      </c>
      <c r="C220" s="397"/>
    </row>
    <row r="221" spans="1:3" ht="24.75" customHeight="1" hidden="1">
      <c r="A221" s="5" t="s">
        <v>174</v>
      </c>
      <c r="B221" s="34" t="s">
        <v>157</v>
      </c>
      <c r="C221" s="397"/>
    </row>
    <row r="222" spans="1:3" ht="24.75" customHeight="1" hidden="1">
      <c r="A222" s="5" t="s">
        <v>175</v>
      </c>
      <c r="B222" s="34" t="s">
        <v>176</v>
      </c>
      <c r="C222" s="397"/>
    </row>
    <row r="223" spans="1:3" ht="24.75" customHeight="1" hidden="1">
      <c r="A223" s="393" t="s">
        <v>74</v>
      </c>
      <c r="B223" s="394" t="s">
        <v>350</v>
      </c>
      <c r="C223" s="396">
        <f>SUM(C224:C226)</f>
        <v>7</v>
      </c>
    </row>
    <row r="224" spans="1:3" ht="24.75" customHeight="1" hidden="1">
      <c r="A224" s="5" t="s">
        <v>177</v>
      </c>
      <c r="B224" s="34" t="s">
        <v>168</v>
      </c>
      <c r="C224" s="397">
        <v>7</v>
      </c>
    </row>
    <row r="225" spans="1:3" ht="24.75" customHeight="1" hidden="1">
      <c r="A225" s="5" t="s">
        <v>178</v>
      </c>
      <c r="B225" s="34" t="s">
        <v>170</v>
      </c>
      <c r="C225" s="397">
        <v>0</v>
      </c>
    </row>
    <row r="226" spans="1:3" ht="24.75" customHeight="1" hidden="1">
      <c r="A226" s="5" t="s">
        <v>179</v>
      </c>
      <c r="B226" s="34" t="s">
        <v>180</v>
      </c>
      <c r="C226" s="397">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401" t="s">
        <v>182</v>
      </c>
      <c r="B237" s="1402"/>
      <c r="C237" s="1402"/>
    </row>
    <row r="238" spans="1:3" ht="18.75" hidden="1">
      <c r="A238" s="1399" t="s">
        <v>70</v>
      </c>
      <c r="B238" s="1400"/>
      <c r="C238" s="387" t="s">
        <v>341</v>
      </c>
    </row>
    <row r="239" spans="1:3" ht="15.75" hidden="1">
      <c r="A239" s="1406" t="s">
        <v>6</v>
      </c>
      <c r="B239" s="1407"/>
      <c r="C239" s="395">
        <v>1</v>
      </c>
    </row>
    <row r="240" spans="1:3" ht="24.75" customHeight="1" hidden="1">
      <c r="A240" s="393" t="s">
        <v>52</v>
      </c>
      <c r="B240" s="394" t="s">
        <v>349</v>
      </c>
      <c r="C240" s="396">
        <f>SUM(C241:C246)</f>
        <v>0</v>
      </c>
    </row>
    <row r="241" spans="1:3" ht="24.75" customHeight="1" hidden="1">
      <c r="A241" s="5" t="s">
        <v>54</v>
      </c>
      <c r="B241" s="34" t="s">
        <v>153</v>
      </c>
      <c r="C241" s="397"/>
    </row>
    <row r="242" spans="1:3" ht="24.75" customHeight="1" hidden="1">
      <c r="A242" s="5" t="s">
        <v>55</v>
      </c>
      <c r="B242" s="34" t="s">
        <v>154</v>
      </c>
      <c r="C242" s="397"/>
    </row>
    <row r="243" spans="1:3" ht="24.75" customHeight="1" hidden="1">
      <c r="A243" s="5" t="s">
        <v>141</v>
      </c>
      <c r="B243" s="34" t="s">
        <v>155</v>
      </c>
      <c r="C243" s="397"/>
    </row>
    <row r="244" spans="1:3" ht="24.75" customHeight="1" hidden="1">
      <c r="A244" s="5" t="s">
        <v>143</v>
      </c>
      <c r="B244" s="34" t="s">
        <v>156</v>
      </c>
      <c r="C244" s="397"/>
    </row>
    <row r="245" spans="1:3" ht="24.75" customHeight="1" hidden="1">
      <c r="A245" s="5" t="s">
        <v>145</v>
      </c>
      <c r="B245" s="34" t="s">
        <v>157</v>
      </c>
      <c r="C245" s="397"/>
    </row>
    <row r="246" spans="1:3" ht="24.75" customHeight="1" hidden="1">
      <c r="A246" s="5" t="s">
        <v>147</v>
      </c>
      <c r="B246" s="34" t="s">
        <v>158</v>
      </c>
      <c r="C246" s="397"/>
    </row>
    <row r="247" spans="1:3" ht="24.75" customHeight="1" hidden="1">
      <c r="A247" s="393" t="s">
        <v>53</v>
      </c>
      <c r="B247" s="394" t="s">
        <v>347</v>
      </c>
      <c r="C247" s="396">
        <f>SUM(C248:C249)</f>
        <v>0</v>
      </c>
    </row>
    <row r="248" spans="1:3" ht="24.75" customHeight="1" hidden="1">
      <c r="A248" s="5" t="s">
        <v>56</v>
      </c>
      <c r="B248" s="34" t="s">
        <v>159</v>
      </c>
      <c r="C248" s="397"/>
    </row>
    <row r="249" spans="1:3" ht="24.75" customHeight="1" hidden="1">
      <c r="A249" s="5" t="s">
        <v>57</v>
      </c>
      <c r="B249" s="34" t="s">
        <v>160</v>
      </c>
      <c r="C249" s="397"/>
    </row>
    <row r="250" spans="1:3" ht="24.75" customHeight="1" hidden="1">
      <c r="A250" s="393" t="s">
        <v>58</v>
      </c>
      <c r="B250" s="394" t="s">
        <v>150</v>
      </c>
      <c r="C250" s="396">
        <f>SUM(C251:C253)</f>
        <v>0</v>
      </c>
    </row>
    <row r="251" spans="1:3" ht="24.75" customHeight="1" hidden="1">
      <c r="A251" s="5" t="s">
        <v>161</v>
      </c>
      <c r="B251" s="37" t="s">
        <v>162</v>
      </c>
      <c r="C251" s="397"/>
    </row>
    <row r="252" spans="1:3" ht="24.75" customHeight="1" hidden="1">
      <c r="A252" s="5" t="s">
        <v>163</v>
      </c>
      <c r="B252" s="34" t="s">
        <v>164</v>
      </c>
      <c r="C252" s="397"/>
    </row>
    <row r="253" spans="1:3" ht="24.75" customHeight="1" hidden="1">
      <c r="A253" s="5" t="s">
        <v>165</v>
      </c>
      <c r="B253" s="34" t="s">
        <v>166</v>
      </c>
      <c r="C253" s="397"/>
    </row>
    <row r="254" spans="1:3" ht="24.75" customHeight="1" hidden="1">
      <c r="A254" s="393" t="s">
        <v>73</v>
      </c>
      <c r="B254" s="394" t="s">
        <v>348</v>
      </c>
      <c r="C254" s="396">
        <f>SUM(C255:C260)</f>
        <v>0</v>
      </c>
    </row>
    <row r="255" spans="1:3" ht="24.75" customHeight="1" hidden="1">
      <c r="A255" s="5" t="s">
        <v>167</v>
      </c>
      <c r="B255" s="34" t="s">
        <v>168</v>
      </c>
      <c r="C255" s="397"/>
    </row>
    <row r="256" spans="1:3" ht="24.75" customHeight="1" hidden="1">
      <c r="A256" s="5" t="s">
        <v>169</v>
      </c>
      <c r="B256" s="34" t="s">
        <v>170</v>
      </c>
      <c r="C256" s="397"/>
    </row>
    <row r="257" spans="1:3" ht="24.75" customHeight="1" hidden="1">
      <c r="A257" s="5" t="s">
        <v>171</v>
      </c>
      <c r="B257" s="34" t="s">
        <v>172</v>
      </c>
      <c r="C257" s="397"/>
    </row>
    <row r="258" spans="1:3" ht="24.75" customHeight="1" hidden="1">
      <c r="A258" s="5" t="s">
        <v>173</v>
      </c>
      <c r="B258" s="34" t="s">
        <v>156</v>
      </c>
      <c r="C258" s="397"/>
    </row>
    <row r="259" spans="1:3" ht="24.75" customHeight="1" hidden="1">
      <c r="A259" s="5" t="s">
        <v>174</v>
      </c>
      <c r="B259" s="34" t="s">
        <v>157</v>
      </c>
      <c r="C259" s="397"/>
    </row>
    <row r="260" spans="1:3" ht="24.75" customHeight="1" hidden="1">
      <c r="A260" s="5" t="s">
        <v>175</v>
      </c>
      <c r="B260" s="34" t="s">
        <v>176</v>
      </c>
      <c r="C260" s="397"/>
    </row>
    <row r="261" spans="1:3" ht="24.75" customHeight="1" hidden="1">
      <c r="A261" s="393" t="s">
        <v>74</v>
      </c>
      <c r="B261" s="394" t="s">
        <v>350</v>
      </c>
      <c r="C261" s="396">
        <f>SUM(C262:C264)</f>
        <v>45</v>
      </c>
    </row>
    <row r="262" spans="1:3" ht="24.75" customHeight="1" hidden="1">
      <c r="A262" s="5" t="s">
        <v>177</v>
      </c>
      <c r="B262" s="34" t="s">
        <v>168</v>
      </c>
      <c r="C262" s="397">
        <v>45</v>
      </c>
    </row>
    <row r="263" spans="1:3" ht="24.75" customHeight="1" hidden="1">
      <c r="A263" s="5" t="s">
        <v>178</v>
      </c>
      <c r="B263" s="34" t="s">
        <v>170</v>
      </c>
      <c r="C263" s="397">
        <v>0</v>
      </c>
    </row>
    <row r="264" spans="1:3" ht="24.75" customHeight="1" hidden="1">
      <c r="A264" s="5" t="s">
        <v>179</v>
      </c>
      <c r="B264" s="34" t="s">
        <v>180</v>
      </c>
      <c r="C264" s="397">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401" t="s">
        <v>182</v>
      </c>
      <c r="B277" s="1402"/>
      <c r="C277" s="1402"/>
    </row>
    <row r="278" spans="1:3" ht="18.75" hidden="1">
      <c r="A278" s="1399" t="s">
        <v>70</v>
      </c>
      <c r="B278" s="1400"/>
      <c r="C278" s="387" t="s">
        <v>341</v>
      </c>
    </row>
    <row r="279" spans="1:3" ht="15.75" hidden="1">
      <c r="A279" s="1406" t="s">
        <v>6</v>
      </c>
      <c r="B279" s="1407"/>
      <c r="C279" s="395">
        <v>1</v>
      </c>
    </row>
    <row r="280" spans="1:3" ht="24.75" customHeight="1" hidden="1">
      <c r="A280" s="393" t="s">
        <v>52</v>
      </c>
      <c r="B280" s="394" t="s">
        <v>349</v>
      </c>
      <c r="C280" s="396">
        <f>SUM(C281:C286)</f>
        <v>0</v>
      </c>
    </row>
    <row r="281" spans="1:3" ht="24.75" customHeight="1" hidden="1">
      <c r="A281" s="5" t="s">
        <v>54</v>
      </c>
      <c r="B281" s="34" t="s">
        <v>153</v>
      </c>
      <c r="C281" s="397"/>
    </row>
    <row r="282" spans="1:3" ht="24.75" customHeight="1" hidden="1">
      <c r="A282" s="5" t="s">
        <v>55</v>
      </c>
      <c r="B282" s="34" t="s">
        <v>154</v>
      </c>
      <c r="C282" s="397"/>
    </row>
    <row r="283" spans="1:3" ht="24.75" customHeight="1" hidden="1">
      <c r="A283" s="5" t="s">
        <v>141</v>
      </c>
      <c r="B283" s="34" t="s">
        <v>155</v>
      </c>
      <c r="C283" s="397"/>
    </row>
    <row r="284" spans="1:3" ht="24.75" customHeight="1" hidden="1">
      <c r="A284" s="5" t="s">
        <v>143</v>
      </c>
      <c r="B284" s="34" t="s">
        <v>156</v>
      </c>
      <c r="C284" s="397"/>
    </row>
    <row r="285" spans="1:3" ht="24.75" customHeight="1" hidden="1">
      <c r="A285" s="5" t="s">
        <v>145</v>
      </c>
      <c r="B285" s="34" t="s">
        <v>157</v>
      </c>
      <c r="C285" s="397"/>
    </row>
    <row r="286" spans="1:3" ht="24.75" customHeight="1" hidden="1">
      <c r="A286" s="5" t="s">
        <v>147</v>
      </c>
      <c r="B286" s="34" t="s">
        <v>158</v>
      </c>
      <c r="C286" s="397"/>
    </row>
    <row r="287" spans="1:3" ht="24.75" customHeight="1" hidden="1">
      <c r="A287" s="393" t="s">
        <v>53</v>
      </c>
      <c r="B287" s="394" t="s">
        <v>347</v>
      </c>
      <c r="C287" s="396">
        <f>SUM(C288:C289)</f>
        <v>0</v>
      </c>
    </row>
    <row r="288" spans="1:3" ht="24.75" customHeight="1" hidden="1">
      <c r="A288" s="5" t="s">
        <v>56</v>
      </c>
      <c r="B288" s="34" t="s">
        <v>159</v>
      </c>
      <c r="C288" s="397"/>
    </row>
    <row r="289" spans="1:3" ht="24.75" customHeight="1" hidden="1">
      <c r="A289" s="5" t="s">
        <v>57</v>
      </c>
      <c r="B289" s="34" t="s">
        <v>160</v>
      </c>
      <c r="C289" s="397"/>
    </row>
    <row r="290" spans="1:3" ht="24.75" customHeight="1" hidden="1">
      <c r="A290" s="393" t="s">
        <v>58</v>
      </c>
      <c r="B290" s="394" t="s">
        <v>150</v>
      </c>
      <c r="C290" s="396">
        <f>SUM(C291:C293)</f>
        <v>0</v>
      </c>
    </row>
    <row r="291" spans="1:3" ht="24.75" customHeight="1" hidden="1">
      <c r="A291" s="5" t="s">
        <v>161</v>
      </c>
      <c r="B291" s="37" t="s">
        <v>162</v>
      </c>
      <c r="C291" s="397"/>
    </row>
    <row r="292" spans="1:3" ht="24.75" customHeight="1" hidden="1">
      <c r="A292" s="5" t="s">
        <v>163</v>
      </c>
      <c r="B292" s="34" t="s">
        <v>164</v>
      </c>
      <c r="C292" s="397"/>
    </row>
    <row r="293" spans="1:3" ht="24.75" customHeight="1" hidden="1">
      <c r="A293" s="5" t="s">
        <v>165</v>
      </c>
      <c r="B293" s="34" t="s">
        <v>166</v>
      </c>
      <c r="C293" s="397"/>
    </row>
    <row r="294" spans="1:3" ht="24.75" customHeight="1" hidden="1">
      <c r="A294" s="393" t="s">
        <v>73</v>
      </c>
      <c r="B294" s="394" t="s">
        <v>348</v>
      </c>
      <c r="C294" s="396">
        <f>SUM(C295:C300)</f>
        <v>0</v>
      </c>
    </row>
    <row r="295" spans="1:3" ht="24.75" customHeight="1" hidden="1">
      <c r="A295" s="5" t="s">
        <v>167</v>
      </c>
      <c r="B295" s="34" t="s">
        <v>168</v>
      </c>
      <c r="C295" s="397"/>
    </row>
    <row r="296" spans="1:3" ht="24.75" customHeight="1" hidden="1">
      <c r="A296" s="5" t="s">
        <v>169</v>
      </c>
      <c r="B296" s="34" t="s">
        <v>170</v>
      </c>
      <c r="C296" s="397"/>
    </row>
    <row r="297" spans="1:3" ht="24.75" customHeight="1" hidden="1">
      <c r="A297" s="5" t="s">
        <v>171</v>
      </c>
      <c r="B297" s="34" t="s">
        <v>172</v>
      </c>
      <c r="C297" s="397"/>
    </row>
    <row r="298" spans="1:3" ht="24.75" customHeight="1" hidden="1">
      <c r="A298" s="5" t="s">
        <v>173</v>
      </c>
      <c r="B298" s="34" t="s">
        <v>156</v>
      </c>
      <c r="C298" s="397"/>
    </row>
    <row r="299" spans="1:3" ht="24.75" customHeight="1" hidden="1">
      <c r="A299" s="5" t="s">
        <v>174</v>
      </c>
      <c r="B299" s="34" t="s">
        <v>157</v>
      </c>
      <c r="C299" s="397"/>
    </row>
    <row r="300" spans="1:3" ht="24.75" customHeight="1" hidden="1">
      <c r="A300" s="5" t="s">
        <v>175</v>
      </c>
      <c r="B300" s="34" t="s">
        <v>176</v>
      </c>
      <c r="C300" s="397"/>
    </row>
    <row r="301" spans="1:3" ht="24.75" customHeight="1" hidden="1">
      <c r="A301" s="393" t="s">
        <v>74</v>
      </c>
      <c r="B301" s="394" t="s">
        <v>350</v>
      </c>
      <c r="C301" s="396">
        <f>SUM(C302:C304)</f>
        <v>11</v>
      </c>
    </row>
    <row r="302" spans="1:3" ht="24.75" customHeight="1" hidden="1">
      <c r="A302" s="5" t="s">
        <v>177</v>
      </c>
      <c r="B302" s="34" t="s">
        <v>168</v>
      </c>
      <c r="C302" s="397">
        <v>9</v>
      </c>
    </row>
    <row r="303" spans="1:3" ht="24.75" customHeight="1" hidden="1">
      <c r="A303" s="5" t="s">
        <v>178</v>
      </c>
      <c r="B303" s="34" t="s">
        <v>170</v>
      </c>
      <c r="C303" s="397">
        <v>0</v>
      </c>
    </row>
    <row r="304" spans="1:3" ht="24.75" customHeight="1" hidden="1">
      <c r="A304" s="5" t="s">
        <v>179</v>
      </c>
      <c r="B304" s="34" t="s">
        <v>180</v>
      </c>
      <c r="C304" s="397">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401" t="s">
        <v>182</v>
      </c>
      <c r="B315" s="1402"/>
      <c r="C315" s="1402"/>
    </row>
    <row r="316" spans="1:3" ht="18.75" hidden="1">
      <c r="A316" s="1399" t="s">
        <v>70</v>
      </c>
      <c r="B316" s="1400"/>
      <c r="C316" s="387" t="s">
        <v>341</v>
      </c>
    </row>
    <row r="317" spans="1:3" ht="15.75" hidden="1">
      <c r="A317" s="1406" t="s">
        <v>6</v>
      </c>
      <c r="B317" s="1407"/>
      <c r="C317" s="395">
        <v>1</v>
      </c>
    </row>
    <row r="318" spans="1:3" ht="24.75" customHeight="1" hidden="1">
      <c r="A318" s="393" t="s">
        <v>52</v>
      </c>
      <c r="B318" s="394" t="s">
        <v>349</v>
      </c>
      <c r="C318" s="396">
        <f>SUM(C319:C324)</f>
        <v>0</v>
      </c>
    </row>
    <row r="319" spans="1:3" ht="24.75" customHeight="1" hidden="1">
      <c r="A319" s="5" t="s">
        <v>54</v>
      </c>
      <c r="B319" s="34" t="s">
        <v>153</v>
      </c>
      <c r="C319" s="397"/>
    </row>
    <row r="320" spans="1:3" ht="24.75" customHeight="1" hidden="1">
      <c r="A320" s="5" t="s">
        <v>55</v>
      </c>
      <c r="B320" s="34" t="s">
        <v>154</v>
      </c>
      <c r="C320" s="397"/>
    </row>
    <row r="321" spans="1:3" ht="24.75" customHeight="1" hidden="1">
      <c r="A321" s="5" t="s">
        <v>141</v>
      </c>
      <c r="B321" s="34" t="s">
        <v>155</v>
      </c>
      <c r="C321" s="397"/>
    </row>
    <row r="322" spans="1:3" ht="24.75" customHeight="1" hidden="1">
      <c r="A322" s="5" t="s">
        <v>143</v>
      </c>
      <c r="B322" s="34" t="s">
        <v>156</v>
      </c>
      <c r="C322" s="397"/>
    </row>
    <row r="323" spans="1:3" ht="24.75" customHeight="1" hidden="1">
      <c r="A323" s="5" t="s">
        <v>145</v>
      </c>
      <c r="B323" s="34" t="s">
        <v>157</v>
      </c>
      <c r="C323" s="397"/>
    </row>
    <row r="324" spans="1:3" ht="24.75" customHeight="1" hidden="1">
      <c r="A324" s="5" t="s">
        <v>147</v>
      </c>
      <c r="B324" s="34" t="s">
        <v>158</v>
      </c>
      <c r="C324" s="397"/>
    </row>
    <row r="325" spans="1:3" ht="24.75" customHeight="1" hidden="1">
      <c r="A325" s="393" t="s">
        <v>53</v>
      </c>
      <c r="B325" s="394" t="s">
        <v>347</v>
      </c>
      <c r="C325" s="396">
        <f>SUM(C326:C327)</f>
        <v>0</v>
      </c>
    </row>
    <row r="326" spans="1:3" ht="24.75" customHeight="1" hidden="1">
      <c r="A326" s="5" t="s">
        <v>56</v>
      </c>
      <c r="B326" s="34" t="s">
        <v>159</v>
      </c>
      <c r="C326" s="397"/>
    </row>
    <row r="327" spans="1:3" ht="24.75" customHeight="1" hidden="1">
      <c r="A327" s="5" t="s">
        <v>57</v>
      </c>
      <c r="B327" s="34" t="s">
        <v>160</v>
      </c>
      <c r="C327" s="397"/>
    </row>
    <row r="328" spans="1:3" ht="24.75" customHeight="1" hidden="1">
      <c r="A328" s="393" t="s">
        <v>58</v>
      </c>
      <c r="B328" s="394" t="s">
        <v>150</v>
      </c>
      <c r="C328" s="396">
        <f>SUM(C329:C331)</f>
        <v>0</v>
      </c>
    </row>
    <row r="329" spans="1:3" ht="24.75" customHeight="1" hidden="1">
      <c r="A329" s="5" t="s">
        <v>161</v>
      </c>
      <c r="B329" s="37" t="s">
        <v>162</v>
      </c>
      <c r="C329" s="397"/>
    </row>
    <row r="330" spans="1:3" ht="24.75" customHeight="1" hidden="1">
      <c r="A330" s="5" t="s">
        <v>163</v>
      </c>
      <c r="B330" s="34" t="s">
        <v>164</v>
      </c>
      <c r="C330" s="397"/>
    </row>
    <row r="331" spans="1:3" ht="24.75" customHeight="1" hidden="1">
      <c r="A331" s="5" t="s">
        <v>165</v>
      </c>
      <c r="B331" s="34" t="s">
        <v>166</v>
      </c>
      <c r="C331" s="397"/>
    </row>
    <row r="332" spans="1:3" ht="24.75" customHeight="1" hidden="1">
      <c r="A332" s="393" t="s">
        <v>73</v>
      </c>
      <c r="B332" s="394" t="s">
        <v>348</v>
      </c>
      <c r="C332" s="396">
        <f>SUM(C333:C338)</f>
        <v>0</v>
      </c>
    </row>
    <row r="333" spans="1:3" ht="24.75" customHeight="1" hidden="1">
      <c r="A333" s="5" t="s">
        <v>167</v>
      </c>
      <c r="B333" s="34" t="s">
        <v>168</v>
      </c>
      <c r="C333" s="397"/>
    </row>
    <row r="334" spans="1:3" ht="24.75" customHeight="1" hidden="1">
      <c r="A334" s="5" t="s">
        <v>169</v>
      </c>
      <c r="B334" s="34" t="s">
        <v>170</v>
      </c>
      <c r="C334" s="397"/>
    </row>
    <row r="335" spans="1:3" ht="24.75" customHeight="1" hidden="1">
      <c r="A335" s="5" t="s">
        <v>171</v>
      </c>
      <c r="B335" s="34" t="s">
        <v>172</v>
      </c>
      <c r="C335" s="397"/>
    </row>
    <row r="336" spans="1:3" ht="24.75" customHeight="1" hidden="1">
      <c r="A336" s="5" t="s">
        <v>173</v>
      </c>
      <c r="B336" s="34" t="s">
        <v>156</v>
      </c>
      <c r="C336" s="397"/>
    </row>
    <row r="337" spans="1:3" ht="24.75" customHeight="1" hidden="1">
      <c r="A337" s="5" t="s">
        <v>174</v>
      </c>
      <c r="B337" s="34" t="s">
        <v>157</v>
      </c>
      <c r="C337" s="397"/>
    </row>
    <row r="338" spans="1:3" ht="24.75" customHeight="1" hidden="1">
      <c r="A338" s="5" t="s">
        <v>175</v>
      </c>
      <c r="B338" s="34" t="s">
        <v>176</v>
      </c>
      <c r="C338" s="397"/>
    </row>
    <row r="339" spans="1:3" ht="24.75" customHeight="1" hidden="1">
      <c r="A339" s="393" t="s">
        <v>74</v>
      </c>
      <c r="B339" s="394" t="s">
        <v>350</v>
      </c>
      <c r="C339" s="396">
        <f>SUM(C340:C342)</f>
        <v>16</v>
      </c>
    </row>
    <row r="340" spans="1:3" ht="24.75" customHeight="1" hidden="1">
      <c r="A340" s="5" t="s">
        <v>177</v>
      </c>
      <c r="B340" s="34" t="s">
        <v>168</v>
      </c>
      <c r="C340" s="397">
        <v>16</v>
      </c>
    </row>
    <row r="341" spans="1:3" ht="24.75" customHeight="1" hidden="1">
      <c r="A341" s="5" t="s">
        <v>178</v>
      </c>
      <c r="B341" s="34" t="s">
        <v>170</v>
      </c>
      <c r="C341" s="397"/>
    </row>
    <row r="342" spans="1:3" ht="24.75" customHeight="1" hidden="1">
      <c r="A342" s="5" t="s">
        <v>179</v>
      </c>
      <c r="B342" s="34" t="s">
        <v>180</v>
      </c>
      <c r="C342" s="397"/>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401" t="s">
        <v>182</v>
      </c>
      <c r="B352" s="1402"/>
      <c r="C352" s="1402"/>
    </row>
    <row r="353" spans="1:3" ht="18.75" hidden="1">
      <c r="A353" s="1399" t="s">
        <v>70</v>
      </c>
      <c r="B353" s="1400"/>
      <c r="C353" s="387" t="s">
        <v>341</v>
      </c>
    </row>
    <row r="354" spans="1:3" ht="15.75" hidden="1">
      <c r="A354" s="1406" t="s">
        <v>6</v>
      </c>
      <c r="B354" s="1407"/>
      <c r="C354" s="395">
        <v>1</v>
      </c>
    </row>
    <row r="355" spans="1:3" ht="24.75" customHeight="1" hidden="1">
      <c r="A355" s="393" t="s">
        <v>52</v>
      </c>
      <c r="B355" s="394" t="s">
        <v>349</v>
      </c>
      <c r="C355" s="396">
        <f>SUM(C356:C361)</f>
        <v>2</v>
      </c>
    </row>
    <row r="356" spans="1:3" ht="24.75" customHeight="1" hidden="1">
      <c r="A356" s="5" t="s">
        <v>54</v>
      </c>
      <c r="B356" s="34" t="s">
        <v>153</v>
      </c>
      <c r="C356" s="397">
        <v>2</v>
      </c>
    </row>
    <row r="357" spans="1:3" ht="24.75" customHeight="1" hidden="1">
      <c r="A357" s="5" t="s">
        <v>55</v>
      </c>
      <c r="B357" s="34" t="s">
        <v>154</v>
      </c>
      <c r="C357" s="397">
        <v>0</v>
      </c>
    </row>
    <row r="358" spans="1:3" ht="24.75" customHeight="1" hidden="1">
      <c r="A358" s="5" t="s">
        <v>141</v>
      </c>
      <c r="B358" s="34" t="s">
        <v>155</v>
      </c>
      <c r="C358" s="397">
        <v>0</v>
      </c>
    </row>
    <row r="359" spans="1:3" ht="24.75" customHeight="1" hidden="1">
      <c r="A359" s="5" t="s">
        <v>143</v>
      </c>
      <c r="B359" s="34" t="s">
        <v>156</v>
      </c>
      <c r="C359" s="397">
        <v>0</v>
      </c>
    </row>
    <row r="360" spans="1:3" ht="24.75" customHeight="1" hidden="1">
      <c r="A360" s="5" t="s">
        <v>145</v>
      </c>
      <c r="B360" s="34" t="s">
        <v>157</v>
      </c>
      <c r="C360" s="397">
        <v>0</v>
      </c>
    </row>
    <row r="361" spans="1:3" ht="24.75" customHeight="1" hidden="1">
      <c r="A361" s="5" t="s">
        <v>147</v>
      </c>
      <c r="B361" s="34" t="s">
        <v>158</v>
      </c>
      <c r="C361" s="397">
        <v>0</v>
      </c>
    </row>
    <row r="362" spans="1:3" ht="24.75" customHeight="1" hidden="1">
      <c r="A362" s="393" t="s">
        <v>53</v>
      </c>
      <c r="B362" s="394" t="s">
        <v>347</v>
      </c>
      <c r="C362" s="396">
        <f>SUM(C363:C364)</f>
        <v>0</v>
      </c>
    </row>
    <row r="363" spans="1:3" ht="24.75" customHeight="1" hidden="1">
      <c r="A363" s="5" t="s">
        <v>56</v>
      </c>
      <c r="B363" s="34" t="s">
        <v>159</v>
      </c>
      <c r="C363" s="397"/>
    </row>
    <row r="364" spans="1:3" ht="24.75" customHeight="1" hidden="1">
      <c r="A364" s="5" t="s">
        <v>57</v>
      </c>
      <c r="B364" s="34" t="s">
        <v>160</v>
      </c>
      <c r="C364" s="397"/>
    </row>
    <row r="365" spans="1:3" ht="24.75" customHeight="1" hidden="1">
      <c r="A365" s="393" t="s">
        <v>58</v>
      </c>
      <c r="B365" s="394" t="s">
        <v>150</v>
      </c>
      <c r="C365" s="396">
        <f>SUM(C366:C368)</f>
        <v>10</v>
      </c>
    </row>
    <row r="366" spans="1:3" ht="24.75" customHeight="1" hidden="1">
      <c r="A366" s="5" t="s">
        <v>161</v>
      </c>
      <c r="B366" s="37" t="s">
        <v>162</v>
      </c>
      <c r="C366" s="397">
        <v>0</v>
      </c>
    </row>
    <row r="367" spans="1:3" ht="24.75" customHeight="1" hidden="1">
      <c r="A367" s="5" t="s">
        <v>163</v>
      </c>
      <c r="B367" s="34" t="s">
        <v>164</v>
      </c>
      <c r="C367" s="397">
        <v>10</v>
      </c>
    </row>
    <row r="368" spans="1:3" ht="24.75" customHeight="1" hidden="1">
      <c r="A368" s="5" t="s">
        <v>165</v>
      </c>
      <c r="B368" s="34" t="s">
        <v>166</v>
      </c>
      <c r="C368" s="397">
        <v>0</v>
      </c>
    </row>
    <row r="369" spans="1:3" ht="24.75" customHeight="1" hidden="1">
      <c r="A369" s="393" t="s">
        <v>73</v>
      </c>
      <c r="B369" s="394" t="s">
        <v>348</v>
      </c>
      <c r="C369" s="396">
        <f>SUM(C370:C375)</f>
        <v>0</v>
      </c>
    </row>
    <row r="370" spans="1:3" ht="24.75" customHeight="1" hidden="1">
      <c r="A370" s="5" t="s">
        <v>167</v>
      </c>
      <c r="B370" s="34" t="s">
        <v>168</v>
      </c>
      <c r="C370" s="397"/>
    </row>
    <row r="371" spans="1:3" ht="24.75" customHeight="1" hidden="1">
      <c r="A371" s="5" t="s">
        <v>169</v>
      </c>
      <c r="B371" s="34" t="s">
        <v>170</v>
      </c>
      <c r="C371" s="397"/>
    </row>
    <row r="372" spans="1:3" ht="24.75" customHeight="1" hidden="1">
      <c r="A372" s="5" t="s">
        <v>171</v>
      </c>
      <c r="B372" s="34" t="s">
        <v>172</v>
      </c>
      <c r="C372" s="397"/>
    </row>
    <row r="373" spans="1:3" ht="24.75" customHeight="1" hidden="1">
      <c r="A373" s="5" t="s">
        <v>173</v>
      </c>
      <c r="B373" s="34" t="s">
        <v>156</v>
      </c>
      <c r="C373" s="397"/>
    </row>
    <row r="374" spans="1:3" ht="24.75" customHeight="1" hidden="1">
      <c r="A374" s="5" t="s">
        <v>174</v>
      </c>
      <c r="B374" s="34" t="s">
        <v>157</v>
      </c>
      <c r="C374" s="397"/>
    </row>
    <row r="375" spans="1:3" ht="24.75" customHeight="1" hidden="1">
      <c r="A375" s="5" t="s">
        <v>175</v>
      </c>
      <c r="B375" s="34" t="s">
        <v>176</v>
      </c>
      <c r="C375" s="397"/>
    </row>
    <row r="376" spans="1:3" ht="24.75" customHeight="1" hidden="1">
      <c r="A376" s="393" t="s">
        <v>74</v>
      </c>
      <c r="B376" s="394" t="s">
        <v>350</v>
      </c>
      <c r="C376" s="396">
        <f>SUM(C377:C379)</f>
        <v>30</v>
      </c>
    </row>
    <row r="377" spans="1:3" ht="24.75" customHeight="1" hidden="1">
      <c r="A377" s="5" t="s">
        <v>177</v>
      </c>
      <c r="B377" s="34" t="s">
        <v>168</v>
      </c>
      <c r="C377" s="397">
        <v>30</v>
      </c>
    </row>
    <row r="378" spans="1:3" ht="24.75" customHeight="1" hidden="1">
      <c r="A378" s="5" t="s">
        <v>178</v>
      </c>
      <c r="B378" s="34" t="s">
        <v>170</v>
      </c>
      <c r="C378" s="397">
        <v>0</v>
      </c>
    </row>
    <row r="379" spans="1:3" ht="24.75" customHeight="1" hidden="1">
      <c r="A379" s="5" t="s">
        <v>179</v>
      </c>
      <c r="B379" s="34" t="s">
        <v>180</v>
      </c>
      <c r="C379" s="397">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401" t="s">
        <v>182</v>
      </c>
      <c r="B394" s="1402"/>
      <c r="C394" s="1402"/>
    </row>
    <row r="395" spans="1:3" ht="18.75" hidden="1">
      <c r="A395" s="1399" t="s">
        <v>70</v>
      </c>
      <c r="B395" s="1400"/>
      <c r="C395" s="387" t="s">
        <v>341</v>
      </c>
    </row>
    <row r="396" spans="1:3" ht="15.75" hidden="1">
      <c r="A396" s="1406" t="s">
        <v>6</v>
      </c>
      <c r="B396" s="1407"/>
      <c r="C396" s="395">
        <v>1</v>
      </c>
    </row>
    <row r="397" spans="1:3" ht="24.75" customHeight="1" hidden="1">
      <c r="A397" s="393" t="s">
        <v>52</v>
      </c>
      <c r="B397" s="394" t="s">
        <v>349</v>
      </c>
      <c r="C397" s="396">
        <f>SUM(C398:C403)</f>
        <v>0</v>
      </c>
    </row>
    <row r="398" spans="1:3" ht="24.75" customHeight="1" hidden="1">
      <c r="A398" s="5" t="s">
        <v>54</v>
      </c>
      <c r="B398" s="34" t="s">
        <v>153</v>
      </c>
      <c r="C398" s="397"/>
    </row>
    <row r="399" spans="1:3" ht="24.75" customHeight="1" hidden="1">
      <c r="A399" s="5" t="s">
        <v>55</v>
      </c>
      <c r="B399" s="34" t="s">
        <v>154</v>
      </c>
      <c r="C399" s="397"/>
    </row>
    <row r="400" spans="1:3" ht="24.75" customHeight="1" hidden="1">
      <c r="A400" s="5" t="s">
        <v>141</v>
      </c>
      <c r="B400" s="34" t="s">
        <v>155</v>
      </c>
      <c r="C400" s="397"/>
    </row>
    <row r="401" spans="1:3" ht="24.75" customHeight="1" hidden="1">
      <c r="A401" s="5" t="s">
        <v>143</v>
      </c>
      <c r="B401" s="34" t="s">
        <v>156</v>
      </c>
      <c r="C401" s="397"/>
    </row>
    <row r="402" spans="1:3" ht="24.75" customHeight="1" hidden="1">
      <c r="A402" s="5" t="s">
        <v>145</v>
      </c>
      <c r="B402" s="34" t="s">
        <v>157</v>
      </c>
      <c r="C402" s="397"/>
    </row>
    <row r="403" spans="1:3" ht="24.75" customHeight="1" hidden="1">
      <c r="A403" s="5" t="s">
        <v>147</v>
      </c>
      <c r="B403" s="34" t="s">
        <v>158</v>
      </c>
      <c r="C403" s="397"/>
    </row>
    <row r="404" spans="1:3" ht="24.75" customHeight="1" hidden="1">
      <c r="A404" s="393" t="s">
        <v>53</v>
      </c>
      <c r="B404" s="394" t="s">
        <v>347</v>
      </c>
      <c r="C404" s="396">
        <f>SUM(C405:C406)</f>
        <v>0</v>
      </c>
    </row>
    <row r="405" spans="1:3" ht="24.75" customHeight="1" hidden="1">
      <c r="A405" s="5" t="s">
        <v>56</v>
      </c>
      <c r="B405" s="34" t="s">
        <v>159</v>
      </c>
      <c r="C405" s="397"/>
    </row>
    <row r="406" spans="1:3" ht="24.75" customHeight="1" hidden="1">
      <c r="A406" s="5" t="s">
        <v>57</v>
      </c>
      <c r="B406" s="34" t="s">
        <v>160</v>
      </c>
      <c r="C406" s="397"/>
    </row>
    <row r="407" spans="1:3" ht="24.75" customHeight="1" hidden="1">
      <c r="A407" s="393" t="s">
        <v>58</v>
      </c>
      <c r="B407" s="394" t="s">
        <v>150</v>
      </c>
      <c r="C407" s="396">
        <f>SUM(C408:C410)</f>
        <v>0</v>
      </c>
    </row>
    <row r="408" spans="1:3" ht="24.75" customHeight="1" hidden="1">
      <c r="A408" s="5" t="s">
        <v>161</v>
      </c>
      <c r="B408" s="37" t="s">
        <v>162</v>
      </c>
      <c r="C408" s="397"/>
    </row>
    <row r="409" spans="1:3" ht="24.75" customHeight="1" hidden="1">
      <c r="A409" s="5" t="s">
        <v>163</v>
      </c>
      <c r="B409" s="34" t="s">
        <v>164</v>
      </c>
      <c r="C409" s="397"/>
    </row>
    <row r="410" spans="1:3" ht="24.75" customHeight="1" hidden="1">
      <c r="A410" s="5" t="s">
        <v>165</v>
      </c>
      <c r="B410" s="34" t="s">
        <v>166</v>
      </c>
      <c r="C410" s="397"/>
    </row>
    <row r="411" spans="1:3" ht="24.75" customHeight="1" hidden="1">
      <c r="A411" s="393" t="s">
        <v>73</v>
      </c>
      <c r="B411" s="394" t="s">
        <v>348</v>
      </c>
      <c r="C411" s="396">
        <f>SUM(C412:C417)</f>
        <v>0</v>
      </c>
    </row>
    <row r="412" spans="1:3" ht="24.75" customHeight="1" hidden="1">
      <c r="A412" s="5" t="s">
        <v>167</v>
      </c>
      <c r="B412" s="34" t="s">
        <v>168</v>
      </c>
      <c r="C412" s="397"/>
    </row>
    <row r="413" spans="1:3" ht="24.75" customHeight="1" hidden="1">
      <c r="A413" s="5" t="s">
        <v>169</v>
      </c>
      <c r="B413" s="34" t="s">
        <v>170</v>
      </c>
      <c r="C413" s="397"/>
    </row>
    <row r="414" spans="1:3" ht="24.75" customHeight="1" hidden="1">
      <c r="A414" s="5" t="s">
        <v>171</v>
      </c>
      <c r="B414" s="34" t="s">
        <v>172</v>
      </c>
      <c r="C414" s="397"/>
    </row>
    <row r="415" spans="1:3" ht="24.75" customHeight="1" hidden="1">
      <c r="A415" s="5" t="s">
        <v>173</v>
      </c>
      <c r="B415" s="34" t="s">
        <v>156</v>
      </c>
      <c r="C415" s="397"/>
    </row>
    <row r="416" spans="1:3" ht="24.75" customHeight="1" hidden="1">
      <c r="A416" s="5" t="s">
        <v>174</v>
      </c>
      <c r="B416" s="34" t="s">
        <v>157</v>
      </c>
      <c r="C416" s="397"/>
    </row>
    <row r="417" spans="1:3" ht="24.75" customHeight="1" hidden="1">
      <c r="A417" s="5" t="s">
        <v>175</v>
      </c>
      <c r="B417" s="34" t="s">
        <v>176</v>
      </c>
      <c r="C417" s="397"/>
    </row>
    <row r="418" spans="1:3" ht="24.75" customHeight="1" hidden="1">
      <c r="A418" s="393" t="s">
        <v>74</v>
      </c>
      <c r="B418" s="394" t="s">
        <v>350</v>
      </c>
      <c r="C418" s="396">
        <f>SUM(C419:C421)</f>
        <v>31</v>
      </c>
    </row>
    <row r="419" spans="1:3" ht="24.75" customHeight="1" hidden="1">
      <c r="A419" s="5" t="s">
        <v>177</v>
      </c>
      <c r="B419" s="34" t="s">
        <v>168</v>
      </c>
      <c r="C419" s="397">
        <v>31</v>
      </c>
    </row>
    <row r="420" spans="1:3" ht="24.75" customHeight="1" hidden="1">
      <c r="A420" s="5" t="s">
        <v>178</v>
      </c>
      <c r="B420" s="34" t="s">
        <v>170</v>
      </c>
      <c r="C420" s="397">
        <v>0</v>
      </c>
    </row>
    <row r="421" spans="1:3" ht="24.75" customHeight="1" hidden="1">
      <c r="A421" s="5" t="s">
        <v>179</v>
      </c>
      <c r="B421" s="34" t="s">
        <v>180</v>
      </c>
      <c r="C421" s="397">
        <v>0</v>
      </c>
    </row>
    <row r="422" ht="15.75" hidden="1"/>
    <row r="423" ht="15.75" hidden="1"/>
    <row r="424" ht="15.75" hidden="1"/>
    <row r="425" ht="15.75" hidden="1"/>
    <row r="426" ht="15.75" hidden="1"/>
    <row r="427" ht="15.75" customHeight="1" hidden="1"/>
    <row r="428" ht="15.75" hidden="1"/>
    <row r="429" ht="15.75" hidden="1"/>
    <row r="430" spans="1:3" ht="16.5" customHeight="1" hidden="1">
      <c r="A430" s="1401" t="s">
        <v>182</v>
      </c>
      <c r="B430" s="1402"/>
      <c r="C430" s="1402"/>
    </row>
    <row r="431" spans="1:3" ht="18.75" hidden="1">
      <c r="A431" s="1399" t="s">
        <v>70</v>
      </c>
      <c r="B431" s="1400"/>
      <c r="C431" s="387" t="s">
        <v>341</v>
      </c>
    </row>
    <row r="432" spans="1:3" ht="15.75" hidden="1">
      <c r="A432" s="1406" t="s">
        <v>6</v>
      </c>
      <c r="B432" s="1407"/>
      <c r="C432" s="395">
        <v>1</v>
      </c>
    </row>
    <row r="433" spans="1:3" ht="24.75" customHeight="1" hidden="1">
      <c r="A433" s="393" t="s">
        <v>52</v>
      </c>
      <c r="B433" s="394" t="s">
        <v>349</v>
      </c>
      <c r="C433" s="396">
        <f>SUM(C434:C439)</f>
        <v>0</v>
      </c>
    </row>
    <row r="434" spans="1:3" ht="24.75" customHeight="1" hidden="1">
      <c r="A434" s="5" t="s">
        <v>54</v>
      </c>
      <c r="B434" s="34" t="s">
        <v>153</v>
      </c>
      <c r="C434" s="397"/>
    </row>
    <row r="435" spans="1:3" ht="24.75" customHeight="1" hidden="1">
      <c r="A435" s="5" t="s">
        <v>55</v>
      </c>
      <c r="B435" s="34" t="s">
        <v>154</v>
      </c>
      <c r="C435" s="397"/>
    </row>
    <row r="436" spans="1:3" ht="24.75" customHeight="1" hidden="1">
      <c r="A436" s="5" t="s">
        <v>141</v>
      </c>
      <c r="B436" s="34" t="s">
        <v>155</v>
      </c>
      <c r="C436" s="397"/>
    </row>
    <row r="437" spans="1:3" ht="24.75" customHeight="1" hidden="1">
      <c r="A437" s="5" t="s">
        <v>143</v>
      </c>
      <c r="B437" s="34" t="s">
        <v>156</v>
      </c>
      <c r="C437" s="397"/>
    </row>
    <row r="438" spans="1:3" ht="24.75" customHeight="1" hidden="1">
      <c r="A438" s="5" t="s">
        <v>145</v>
      </c>
      <c r="B438" s="34" t="s">
        <v>157</v>
      </c>
      <c r="C438" s="397"/>
    </row>
    <row r="439" spans="1:3" ht="24.75" customHeight="1" hidden="1">
      <c r="A439" s="5" t="s">
        <v>147</v>
      </c>
      <c r="B439" s="34" t="s">
        <v>158</v>
      </c>
      <c r="C439" s="397"/>
    </row>
    <row r="440" spans="1:3" ht="24.75" customHeight="1" hidden="1">
      <c r="A440" s="393" t="s">
        <v>53</v>
      </c>
      <c r="B440" s="394" t="s">
        <v>347</v>
      </c>
      <c r="C440" s="396">
        <f>SUM(C441:C442)</f>
        <v>0</v>
      </c>
    </row>
    <row r="441" spans="1:3" ht="24.75" customHeight="1" hidden="1">
      <c r="A441" s="5" t="s">
        <v>56</v>
      </c>
      <c r="B441" s="34" t="s">
        <v>159</v>
      </c>
      <c r="C441" s="397"/>
    </row>
    <row r="442" spans="1:3" ht="24.75" customHeight="1" hidden="1">
      <c r="A442" s="5" t="s">
        <v>57</v>
      </c>
      <c r="B442" s="34" t="s">
        <v>160</v>
      </c>
      <c r="C442" s="397"/>
    </row>
    <row r="443" spans="1:3" ht="24.75" customHeight="1" hidden="1">
      <c r="A443" s="393" t="s">
        <v>58</v>
      </c>
      <c r="B443" s="394" t="s">
        <v>150</v>
      </c>
      <c r="C443" s="396">
        <f>SUM(C444:C446)</f>
        <v>0</v>
      </c>
    </row>
    <row r="444" spans="1:3" ht="24.75" customHeight="1" hidden="1">
      <c r="A444" s="5" t="s">
        <v>161</v>
      </c>
      <c r="B444" s="37" t="s">
        <v>162</v>
      </c>
      <c r="C444" s="397"/>
    </row>
    <row r="445" spans="1:3" ht="24.75" customHeight="1" hidden="1">
      <c r="A445" s="5" t="s">
        <v>163</v>
      </c>
      <c r="B445" s="34" t="s">
        <v>164</v>
      </c>
      <c r="C445" s="397"/>
    </row>
    <row r="446" spans="1:3" ht="24.75" customHeight="1" hidden="1">
      <c r="A446" s="5" t="s">
        <v>165</v>
      </c>
      <c r="B446" s="34" t="s">
        <v>166</v>
      </c>
      <c r="C446" s="397"/>
    </row>
    <row r="447" spans="1:3" ht="24.75" customHeight="1" hidden="1">
      <c r="A447" s="393" t="s">
        <v>73</v>
      </c>
      <c r="B447" s="394" t="s">
        <v>348</v>
      </c>
      <c r="C447" s="396">
        <f>SUM(C448:C453)</f>
        <v>0</v>
      </c>
    </row>
    <row r="448" spans="1:3" ht="24.75" customHeight="1" hidden="1">
      <c r="A448" s="5" t="s">
        <v>167</v>
      </c>
      <c r="B448" s="34" t="s">
        <v>168</v>
      </c>
      <c r="C448" s="397"/>
    </row>
    <row r="449" spans="1:3" ht="24.75" customHeight="1" hidden="1">
      <c r="A449" s="5" t="s">
        <v>169</v>
      </c>
      <c r="B449" s="34" t="s">
        <v>170</v>
      </c>
      <c r="C449" s="397"/>
    </row>
    <row r="450" spans="1:3" ht="24.75" customHeight="1" hidden="1">
      <c r="A450" s="5" t="s">
        <v>171</v>
      </c>
      <c r="B450" s="34" t="s">
        <v>172</v>
      </c>
      <c r="C450" s="397"/>
    </row>
    <row r="451" spans="1:3" ht="24.75" customHeight="1" hidden="1">
      <c r="A451" s="5" t="s">
        <v>173</v>
      </c>
      <c r="B451" s="34" t="s">
        <v>156</v>
      </c>
      <c r="C451" s="397"/>
    </row>
    <row r="452" spans="1:3" ht="24.75" customHeight="1" hidden="1">
      <c r="A452" s="5" t="s">
        <v>174</v>
      </c>
      <c r="B452" s="34" t="s">
        <v>157</v>
      </c>
      <c r="C452" s="397"/>
    </row>
    <row r="453" spans="1:3" ht="24.75" customHeight="1" hidden="1">
      <c r="A453" s="5" t="s">
        <v>175</v>
      </c>
      <c r="B453" s="34" t="s">
        <v>176</v>
      </c>
      <c r="C453" s="397"/>
    </row>
    <row r="454" spans="1:3" ht="24.75" customHeight="1" hidden="1">
      <c r="A454" s="393" t="s">
        <v>74</v>
      </c>
      <c r="B454" s="394" t="s">
        <v>350</v>
      </c>
      <c r="C454" s="396">
        <f>SUM(C455:C457)</f>
        <v>13</v>
      </c>
    </row>
    <row r="455" spans="1:3" ht="24.75" customHeight="1" hidden="1">
      <c r="A455" s="5" t="s">
        <v>177</v>
      </c>
      <c r="B455" s="34" t="s">
        <v>168</v>
      </c>
      <c r="C455" s="397">
        <v>13</v>
      </c>
    </row>
    <row r="456" spans="1:3" ht="24.75" customHeight="1" hidden="1">
      <c r="A456" s="5" t="s">
        <v>178</v>
      </c>
      <c r="B456" s="34" t="s">
        <v>170</v>
      </c>
      <c r="C456" s="397"/>
    </row>
    <row r="457" spans="1:3" ht="15.75" hidden="1">
      <c r="A457" s="5" t="s">
        <v>179</v>
      </c>
      <c r="B457" s="34" t="s">
        <v>180</v>
      </c>
      <c r="C457" s="397"/>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401" t="s">
        <v>182</v>
      </c>
      <c r="B470" s="1402"/>
      <c r="C470" s="1402"/>
    </row>
    <row r="471" spans="1:3" ht="18.75" hidden="1">
      <c r="A471" s="1399" t="s">
        <v>70</v>
      </c>
      <c r="B471" s="1400"/>
      <c r="C471" s="387" t="s">
        <v>341</v>
      </c>
    </row>
    <row r="472" spans="1:3" ht="15.75" hidden="1">
      <c r="A472" s="1406" t="s">
        <v>6</v>
      </c>
      <c r="B472" s="1407"/>
      <c r="C472" s="395">
        <v>1</v>
      </c>
    </row>
    <row r="473" spans="1:3" ht="24.75" customHeight="1" hidden="1">
      <c r="A473" s="393" t="s">
        <v>52</v>
      </c>
      <c r="B473" s="394" t="s">
        <v>349</v>
      </c>
      <c r="C473" s="396">
        <f>SUM(C474:C479)</f>
        <v>0</v>
      </c>
    </row>
    <row r="474" spans="1:3" ht="24.75" customHeight="1" hidden="1">
      <c r="A474" s="5" t="s">
        <v>54</v>
      </c>
      <c r="B474" s="34" t="s">
        <v>153</v>
      </c>
      <c r="C474" s="397"/>
    </row>
    <row r="475" spans="1:3" ht="24.75" customHeight="1" hidden="1">
      <c r="A475" s="5" t="s">
        <v>55</v>
      </c>
      <c r="B475" s="34" t="s">
        <v>154</v>
      </c>
      <c r="C475" s="397"/>
    </row>
    <row r="476" spans="1:3" ht="24.75" customHeight="1" hidden="1">
      <c r="A476" s="5" t="s">
        <v>141</v>
      </c>
      <c r="B476" s="34" t="s">
        <v>155</v>
      </c>
      <c r="C476" s="397"/>
    </row>
    <row r="477" spans="1:3" ht="24.75" customHeight="1" hidden="1">
      <c r="A477" s="5" t="s">
        <v>143</v>
      </c>
      <c r="B477" s="34" t="s">
        <v>156</v>
      </c>
      <c r="C477" s="397"/>
    </row>
    <row r="478" spans="1:3" ht="24.75" customHeight="1" hidden="1">
      <c r="A478" s="5" t="s">
        <v>145</v>
      </c>
      <c r="B478" s="34" t="s">
        <v>157</v>
      </c>
      <c r="C478" s="397"/>
    </row>
    <row r="479" spans="1:3" ht="24.75" customHeight="1" hidden="1">
      <c r="A479" s="5" t="s">
        <v>147</v>
      </c>
      <c r="B479" s="34" t="s">
        <v>158</v>
      </c>
      <c r="C479" s="397"/>
    </row>
    <row r="480" spans="1:3" ht="24.75" customHeight="1" hidden="1">
      <c r="A480" s="393" t="s">
        <v>53</v>
      </c>
      <c r="B480" s="394" t="s">
        <v>347</v>
      </c>
      <c r="C480" s="396">
        <f>SUM(C481:C482)</f>
        <v>1</v>
      </c>
    </row>
    <row r="481" spans="1:3" ht="24.75" customHeight="1" hidden="1">
      <c r="A481" s="5" t="s">
        <v>56</v>
      </c>
      <c r="B481" s="34" t="s">
        <v>159</v>
      </c>
      <c r="C481" s="397">
        <v>1</v>
      </c>
    </row>
    <row r="482" spans="1:3" ht="24.75" customHeight="1" hidden="1">
      <c r="A482" s="5" t="s">
        <v>57</v>
      </c>
      <c r="B482" s="34" t="s">
        <v>160</v>
      </c>
      <c r="C482" s="397">
        <v>0</v>
      </c>
    </row>
    <row r="483" spans="1:3" ht="24.75" customHeight="1" hidden="1">
      <c r="A483" s="393" t="s">
        <v>58</v>
      </c>
      <c r="B483" s="394" t="s">
        <v>150</v>
      </c>
      <c r="C483" s="396">
        <f>SUM(C484:C486)</f>
        <v>0</v>
      </c>
    </row>
    <row r="484" spans="1:3" ht="24.75" customHeight="1" hidden="1">
      <c r="A484" s="5" t="s">
        <v>161</v>
      </c>
      <c r="B484" s="37" t="s">
        <v>162</v>
      </c>
      <c r="C484" s="397"/>
    </row>
    <row r="485" spans="1:3" ht="24.75" customHeight="1" hidden="1">
      <c r="A485" s="5" t="s">
        <v>163</v>
      </c>
      <c r="B485" s="34" t="s">
        <v>164</v>
      </c>
      <c r="C485" s="397"/>
    </row>
    <row r="486" spans="1:3" ht="24.75" customHeight="1" hidden="1">
      <c r="A486" s="5" t="s">
        <v>165</v>
      </c>
      <c r="B486" s="34" t="s">
        <v>166</v>
      </c>
      <c r="C486" s="397"/>
    </row>
    <row r="487" spans="1:3" ht="24.75" customHeight="1" hidden="1">
      <c r="A487" s="393" t="s">
        <v>73</v>
      </c>
      <c r="B487" s="394" t="s">
        <v>348</v>
      </c>
      <c r="C487" s="396">
        <f>SUM(C488:C493)</f>
        <v>0</v>
      </c>
    </row>
    <row r="488" spans="1:3" ht="24.75" customHeight="1" hidden="1">
      <c r="A488" s="5" t="s">
        <v>167</v>
      </c>
      <c r="B488" s="34" t="s">
        <v>168</v>
      </c>
      <c r="C488" s="397"/>
    </row>
    <row r="489" spans="1:3" ht="24.75" customHeight="1" hidden="1">
      <c r="A489" s="5" t="s">
        <v>169</v>
      </c>
      <c r="B489" s="34" t="s">
        <v>170</v>
      </c>
      <c r="C489" s="397"/>
    </row>
    <row r="490" spans="1:3" ht="24.75" customHeight="1" hidden="1">
      <c r="A490" s="5" t="s">
        <v>171</v>
      </c>
      <c r="B490" s="34" t="s">
        <v>172</v>
      </c>
      <c r="C490" s="397"/>
    </row>
    <row r="491" spans="1:3" ht="24.75" customHeight="1" hidden="1">
      <c r="A491" s="5" t="s">
        <v>173</v>
      </c>
      <c r="B491" s="34" t="s">
        <v>156</v>
      </c>
      <c r="C491" s="397"/>
    </row>
    <row r="492" spans="1:3" ht="24.75" customHeight="1" hidden="1">
      <c r="A492" s="5" t="s">
        <v>174</v>
      </c>
      <c r="B492" s="34" t="s">
        <v>157</v>
      </c>
      <c r="C492" s="397"/>
    </row>
    <row r="493" spans="1:3" ht="24.75" customHeight="1" hidden="1">
      <c r="A493" s="5" t="s">
        <v>175</v>
      </c>
      <c r="B493" s="34" t="s">
        <v>176</v>
      </c>
      <c r="C493" s="397"/>
    </row>
    <row r="494" spans="1:3" ht="24.75" customHeight="1" hidden="1">
      <c r="A494" s="393" t="s">
        <v>74</v>
      </c>
      <c r="B494" s="394" t="s">
        <v>350</v>
      </c>
      <c r="C494" s="396">
        <f>SUM(C495:C497)</f>
        <v>11</v>
      </c>
    </row>
    <row r="495" spans="1:3" ht="24.75" customHeight="1" hidden="1">
      <c r="A495" s="5" t="s">
        <v>177</v>
      </c>
      <c r="B495" s="34" t="s">
        <v>168</v>
      </c>
      <c r="C495" s="397">
        <v>11</v>
      </c>
    </row>
    <row r="496" spans="1:3" ht="24.75" customHeight="1" hidden="1">
      <c r="A496" s="5" t="s">
        <v>178</v>
      </c>
      <c r="B496" s="34" t="s">
        <v>170</v>
      </c>
      <c r="C496" s="397">
        <v>0</v>
      </c>
    </row>
    <row r="497" spans="1:3" ht="24.75" customHeight="1" hidden="1">
      <c r="A497" s="5" t="s">
        <v>179</v>
      </c>
      <c r="B497" s="34" t="s">
        <v>180</v>
      </c>
      <c r="C497" s="397">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277:C277"/>
    <mergeCell ref="A471:B471"/>
    <mergeCell ref="A472:B472"/>
    <mergeCell ref="A431:B431"/>
    <mergeCell ref="A432:B432"/>
    <mergeCell ref="A470:C470"/>
    <mergeCell ref="A352:C352"/>
    <mergeCell ref="A430:C430"/>
    <mergeCell ref="A353:B353"/>
    <mergeCell ref="A237:C237"/>
    <mergeCell ref="A162:B162"/>
    <mergeCell ref="A160:C160"/>
    <mergeCell ref="A354:B354"/>
    <mergeCell ref="A395:B395"/>
    <mergeCell ref="A396:B396"/>
    <mergeCell ref="A316:B316"/>
    <mergeCell ref="A317:B317"/>
    <mergeCell ref="A394:C394"/>
    <mergeCell ref="A279:B279"/>
    <mergeCell ref="A46:B46"/>
    <mergeCell ref="A83:B83"/>
    <mergeCell ref="A3:B3"/>
    <mergeCell ref="A315:C315"/>
    <mergeCell ref="A120:C120"/>
    <mergeCell ref="A201:B201"/>
    <mergeCell ref="A238:B238"/>
    <mergeCell ref="A239:B239"/>
    <mergeCell ref="A122:B122"/>
    <mergeCell ref="A278:B278"/>
    <mergeCell ref="A161:B161"/>
    <mergeCell ref="A199:C199"/>
    <mergeCell ref="A200:B200"/>
    <mergeCell ref="A1:C1"/>
    <mergeCell ref="A2:B2"/>
    <mergeCell ref="A121:B121"/>
    <mergeCell ref="A82:C82"/>
    <mergeCell ref="A44:C44"/>
    <mergeCell ref="A45:B45"/>
    <mergeCell ref="A84:B84"/>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8"/>
  <sheetViews>
    <sheetView showZeros="0" view="pageBreakPreview" zoomScale="85" zoomScaleSheetLayoutView="85" zoomScalePageLayoutView="0" workbookViewId="0" topLeftCell="A19">
      <selection activeCell="C11" sqref="C11:O25"/>
    </sheetView>
  </sheetViews>
  <sheetFormatPr defaultColWidth="9.00390625" defaultRowHeight="15.75"/>
  <cols>
    <col min="1" max="1" width="4.875" style="42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370" t="s">
        <v>30</v>
      </c>
      <c r="B1" s="1370"/>
      <c r="C1" s="408"/>
      <c r="D1" s="1371" t="s">
        <v>82</v>
      </c>
      <c r="E1" s="1371"/>
      <c r="F1" s="1371"/>
      <c r="G1" s="1371"/>
      <c r="H1" s="1371"/>
      <c r="I1" s="1371"/>
      <c r="J1" s="1371"/>
      <c r="K1" s="1371"/>
      <c r="L1" s="1372" t="s">
        <v>557</v>
      </c>
      <c r="M1" s="1372"/>
      <c r="N1" s="1372"/>
      <c r="O1" s="1372"/>
    </row>
    <row r="2" spans="1:15" ht="16.5" customHeight="1">
      <c r="A2" s="410" t="s">
        <v>344</v>
      </c>
      <c r="B2" s="410"/>
      <c r="C2" s="410"/>
      <c r="D2" s="1371" t="s">
        <v>183</v>
      </c>
      <c r="E2" s="1371"/>
      <c r="F2" s="1371"/>
      <c r="G2" s="1371"/>
      <c r="H2" s="1371"/>
      <c r="I2" s="1371"/>
      <c r="J2" s="1371"/>
      <c r="K2" s="1371"/>
      <c r="L2" s="1373" t="str">
        <f>'Thong tin'!B5</f>
        <v>Cục THADS tỉnh Tây Ninh</v>
      </c>
      <c r="M2" s="1373"/>
      <c r="N2" s="1373"/>
      <c r="O2" s="1373"/>
    </row>
    <row r="3" spans="1:15" ht="16.5" customHeight="1">
      <c r="A3" s="410" t="s">
        <v>345</v>
      </c>
      <c r="B3" s="410"/>
      <c r="C3" s="410"/>
      <c r="D3" s="1374" t="str">
        <f>'Thong tin'!B4</f>
        <v>03 tháng / Năm 2020 (từ 01/10/2019 đến 31/12/2019)</v>
      </c>
      <c r="E3" s="1374"/>
      <c r="F3" s="1374"/>
      <c r="G3" s="1374"/>
      <c r="H3" s="1374"/>
      <c r="I3" s="1374"/>
      <c r="J3" s="1374"/>
      <c r="K3" s="1374"/>
      <c r="L3" s="1372" t="s">
        <v>523</v>
      </c>
      <c r="M3" s="1372"/>
      <c r="N3" s="1372"/>
      <c r="O3" s="1372"/>
    </row>
    <row r="4" spans="1:15" ht="16.5" customHeight="1">
      <c r="A4" s="428" t="s">
        <v>119</v>
      </c>
      <c r="B4" s="428"/>
      <c r="C4" s="413"/>
      <c r="D4" s="414"/>
      <c r="E4" s="414"/>
      <c r="F4" s="413"/>
      <c r="G4" s="415"/>
      <c r="H4" s="415"/>
      <c r="I4" s="415"/>
      <c r="J4" s="413"/>
      <c r="K4" s="414"/>
      <c r="L4" s="1373" t="s">
        <v>412</v>
      </c>
      <c r="M4" s="1373"/>
      <c r="N4" s="1373"/>
      <c r="O4" s="1373"/>
    </row>
    <row r="5" spans="1:15" ht="16.5" customHeight="1">
      <c r="A5" s="416"/>
      <c r="B5" s="413"/>
      <c r="C5" s="413"/>
      <c r="D5" s="413"/>
      <c r="E5" s="413"/>
      <c r="F5" s="417"/>
      <c r="G5" s="418"/>
      <c r="H5" s="418"/>
      <c r="I5" s="418"/>
      <c r="J5" s="417"/>
      <c r="K5" s="419"/>
      <c r="L5" s="431"/>
      <c r="M5" s="431" t="s">
        <v>8</v>
      </c>
      <c r="N5" s="409"/>
      <c r="O5" s="409"/>
    </row>
    <row r="6" spans="1:15" ht="18.75" customHeight="1">
      <c r="A6" s="1391" t="s">
        <v>69</v>
      </c>
      <c r="B6" s="1391"/>
      <c r="C6" s="1391" t="s">
        <v>38</v>
      </c>
      <c r="D6" s="1391" t="s">
        <v>337</v>
      </c>
      <c r="E6" s="1391"/>
      <c r="F6" s="1391"/>
      <c r="G6" s="1391"/>
      <c r="H6" s="1391"/>
      <c r="I6" s="1391"/>
      <c r="J6" s="1391"/>
      <c r="K6" s="1391"/>
      <c r="L6" s="1391"/>
      <c r="M6" s="1391"/>
      <c r="N6" s="1391"/>
      <c r="O6" s="1391"/>
    </row>
    <row r="7" spans="1:15" ht="20.25" customHeight="1">
      <c r="A7" s="1391"/>
      <c r="B7" s="1391"/>
      <c r="C7" s="1391"/>
      <c r="D7" s="1411" t="s">
        <v>120</v>
      </c>
      <c r="E7" s="1410" t="s">
        <v>121</v>
      </c>
      <c r="F7" s="1410"/>
      <c r="G7" s="1410"/>
      <c r="H7" s="1410" t="s">
        <v>122</v>
      </c>
      <c r="I7" s="1410" t="s">
        <v>123</v>
      </c>
      <c r="J7" s="1410" t="s">
        <v>124</v>
      </c>
      <c r="K7" s="1410" t="s">
        <v>125</v>
      </c>
      <c r="L7" s="1410" t="s">
        <v>126</v>
      </c>
      <c r="M7" s="1410" t="s">
        <v>127</v>
      </c>
      <c r="N7" s="1410" t="s">
        <v>184</v>
      </c>
      <c r="O7" s="1410" t="s">
        <v>128</v>
      </c>
    </row>
    <row r="8" spans="1:15" ht="19.5" customHeight="1">
      <c r="A8" s="1391"/>
      <c r="B8" s="1391"/>
      <c r="C8" s="1391"/>
      <c r="D8" s="1411"/>
      <c r="E8" s="1410" t="s">
        <v>37</v>
      </c>
      <c r="F8" s="1410" t="s">
        <v>7</v>
      </c>
      <c r="G8" s="1410"/>
      <c r="H8" s="1410"/>
      <c r="I8" s="1410"/>
      <c r="J8" s="1410"/>
      <c r="K8" s="1410"/>
      <c r="L8" s="1410"/>
      <c r="M8" s="1410"/>
      <c r="N8" s="1410"/>
      <c r="O8" s="1410"/>
    </row>
    <row r="9" spans="1:15" ht="39.75" customHeight="1">
      <c r="A9" s="1391"/>
      <c r="B9" s="1391"/>
      <c r="C9" s="1391"/>
      <c r="D9" s="1411"/>
      <c r="E9" s="1410"/>
      <c r="F9" s="519" t="s">
        <v>129</v>
      </c>
      <c r="G9" s="519" t="s">
        <v>130</v>
      </c>
      <c r="H9" s="1410"/>
      <c r="I9" s="1410"/>
      <c r="J9" s="1410"/>
      <c r="K9" s="1410"/>
      <c r="L9" s="1410"/>
      <c r="M9" s="1410"/>
      <c r="N9" s="1410"/>
      <c r="O9" s="1410"/>
    </row>
    <row r="10" spans="1:15" s="389" customFormat="1" ht="17.25" customHeight="1">
      <c r="A10" s="1409" t="s">
        <v>40</v>
      </c>
      <c r="B10" s="1409"/>
      <c r="C10" s="492">
        <v>1</v>
      </c>
      <c r="D10" s="492">
        <v>2</v>
      </c>
      <c r="E10" s="492">
        <v>3</v>
      </c>
      <c r="F10" s="492">
        <v>4</v>
      </c>
      <c r="G10" s="492">
        <v>5</v>
      </c>
      <c r="H10" s="492">
        <v>6</v>
      </c>
      <c r="I10" s="492">
        <v>7</v>
      </c>
      <c r="J10" s="492">
        <v>8</v>
      </c>
      <c r="K10" s="492">
        <v>9</v>
      </c>
      <c r="L10" s="492">
        <v>10</v>
      </c>
      <c r="M10" s="492">
        <v>11</v>
      </c>
      <c r="N10" s="492">
        <v>12</v>
      </c>
      <c r="O10" s="492">
        <v>13</v>
      </c>
    </row>
    <row r="11" spans="1:15" ht="22.5" customHeight="1">
      <c r="A11" s="487" t="s">
        <v>0</v>
      </c>
      <c r="B11" s="432" t="s">
        <v>131</v>
      </c>
      <c r="C11" s="399">
        <v>9464</v>
      </c>
      <c r="D11" s="399">
        <v>7626</v>
      </c>
      <c r="E11" s="399">
        <v>622</v>
      </c>
      <c r="F11" s="399">
        <v>0</v>
      </c>
      <c r="G11" s="399">
        <v>622</v>
      </c>
      <c r="H11" s="399">
        <v>0</v>
      </c>
      <c r="I11" s="399">
        <v>907</v>
      </c>
      <c r="J11" s="399">
        <v>237</v>
      </c>
      <c r="K11" s="399">
        <v>19</v>
      </c>
      <c r="L11" s="399">
        <v>0</v>
      </c>
      <c r="M11" s="399">
        <v>53</v>
      </c>
      <c r="N11" s="399">
        <v>0</v>
      </c>
      <c r="O11" s="399">
        <v>0</v>
      </c>
    </row>
    <row r="12" spans="1:15" s="966" customFormat="1" ht="22.5" customHeight="1">
      <c r="A12" s="911">
        <v>1</v>
      </c>
      <c r="B12" s="912" t="s">
        <v>132</v>
      </c>
      <c r="C12" s="935">
        <v>8597</v>
      </c>
      <c r="D12" s="915">
        <v>6966</v>
      </c>
      <c r="E12" s="935">
        <v>542</v>
      </c>
      <c r="F12" s="915">
        <v>0</v>
      </c>
      <c r="G12" s="915">
        <v>542</v>
      </c>
      <c r="H12" s="915">
        <v>0</v>
      </c>
      <c r="I12" s="915">
        <v>802</v>
      </c>
      <c r="J12" s="915">
        <v>220</v>
      </c>
      <c r="K12" s="915">
        <v>15</v>
      </c>
      <c r="L12" s="915">
        <v>0</v>
      </c>
      <c r="M12" s="915">
        <v>52</v>
      </c>
      <c r="N12" s="915">
        <v>0</v>
      </c>
      <c r="O12" s="915">
        <v>0</v>
      </c>
    </row>
    <row r="13" spans="1:15" s="398" customFormat="1" ht="22.5" customHeight="1">
      <c r="A13" s="486">
        <v>2</v>
      </c>
      <c r="B13" s="424" t="s">
        <v>133</v>
      </c>
      <c r="C13" s="399">
        <v>867</v>
      </c>
      <c r="D13" s="404">
        <v>660</v>
      </c>
      <c r="E13" s="399">
        <v>80</v>
      </c>
      <c r="F13" s="404">
        <v>0</v>
      </c>
      <c r="G13" s="404">
        <v>80</v>
      </c>
      <c r="H13" s="404">
        <v>0</v>
      </c>
      <c r="I13" s="404">
        <v>105</v>
      </c>
      <c r="J13" s="404">
        <v>17</v>
      </c>
      <c r="K13" s="404">
        <v>4</v>
      </c>
      <c r="L13" s="404">
        <v>0</v>
      </c>
      <c r="M13" s="404">
        <v>1</v>
      </c>
      <c r="N13" s="404">
        <v>0</v>
      </c>
      <c r="O13" s="404">
        <v>0</v>
      </c>
    </row>
    <row r="14" spans="1:15" ht="22.5" customHeight="1">
      <c r="A14" s="487" t="s">
        <v>1</v>
      </c>
      <c r="B14" s="391" t="s">
        <v>134</v>
      </c>
      <c r="C14" s="399">
        <v>7</v>
      </c>
      <c r="D14" s="404">
        <v>4</v>
      </c>
      <c r="E14" s="399">
        <v>1</v>
      </c>
      <c r="F14" s="404">
        <v>0</v>
      </c>
      <c r="G14" s="404">
        <v>1</v>
      </c>
      <c r="H14" s="404">
        <v>0</v>
      </c>
      <c r="I14" s="404">
        <v>2</v>
      </c>
      <c r="J14" s="404">
        <v>0</v>
      </c>
      <c r="K14" s="404">
        <v>0</v>
      </c>
      <c r="L14" s="404">
        <v>0</v>
      </c>
      <c r="M14" s="404">
        <v>0</v>
      </c>
      <c r="N14" s="404">
        <v>0</v>
      </c>
      <c r="O14" s="404">
        <v>0</v>
      </c>
    </row>
    <row r="15" spans="1:15" ht="22.5" customHeight="1">
      <c r="A15" s="487" t="s">
        <v>9</v>
      </c>
      <c r="B15" s="391" t="s">
        <v>135</v>
      </c>
      <c r="C15" s="399">
        <v>3</v>
      </c>
      <c r="D15" s="404">
        <v>3</v>
      </c>
      <c r="E15" s="399">
        <v>0</v>
      </c>
      <c r="F15" s="404">
        <v>0</v>
      </c>
      <c r="G15" s="404">
        <v>0</v>
      </c>
      <c r="H15" s="404">
        <v>0</v>
      </c>
      <c r="I15" s="404">
        <v>0</v>
      </c>
      <c r="J15" s="404">
        <v>0</v>
      </c>
      <c r="K15" s="404">
        <v>0</v>
      </c>
      <c r="L15" s="404">
        <v>0</v>
      </c>
      <c r="M15" s="404">
        <v>0</v>
      </c>
      <c r="N15" s="404">
        <v>0</v>
      </c>
      <c r="O15" s="404">
        <v>0</v>
      </c>
    </row>
    <row r="16" spans="1:15" ht="22.5" customHeight="1">
      <c r="A16" s="487" t="s">
        <v>136</v>
      </c>
      <c r="B16" s="391" t="s">
        <v>137</v>
      </c>
      <c r="C16" s="399">
        <v>9457</v>
      </c>
      <c r="D16" s="399">
        <v>7622</v>
      </c>
      <c r="E16" s="399">
        <v>621</v>
      </c>
      <c r="F16" s="399">
        <v>0</v>
      </c>
      <c r="G16" s="399">
        <v>621</v>
      </c>
      <c r="H16" s="399">
        <v>0</v>
      </c>
      <c r="I16" s="399">
        <v>905</v>
      </c>
      <c r="J16" s="399">
        <v>237</v>
      </c>
      <c r="K16" s="399">
        <v>19</v>
      </c>
      <c r="L16" s="399">
        <v>0</v>
      </c>
      <c r="M16" s="399">
        <v>53</v>
      </c>
      <c r="N16" s="399">
        <v>0</v>
      </c>
      <c r="O16" s="399">
        <v>0</v>
      </c>
    </row>
    <row r="17" spans="1:15" ht="22.5" customHeight="1">
      <c r="A17" s="487" t="s">
        <v>52</v>
      </c>
      <c r="B17" s="391" t="s">
        <v>138</v>
      </c>
      <c r="C17" s="399">
        <v>4637</v>
      </c>
      <c r="D17" s="399">
        <v>3768</v>
      </c>
      <c r="E17" s="399">
        <v>235</v>
      </c>
      <c r="F17" s="399">
        <v>0</v>
      </c>
      <c r="G17" s="399">
        <v>235</v>
      </c>
      <c r="H17" s="399">
        <v>0</v>
      </c>
      <c r="I17" s="399">
        <v>481</v>
      </c>
      <c r="J17" s="399">
        <v>132</v>
      </c>
      <c r="K17" s="399">
        <v>12</v>
      </c>
      <c r="L17" s="399">
        <v>0</v>
      </c>
      <c r="M17" s="399">
        <v>9</v>
      </c>
      <c r="N17" s="399">
        <v>0</v>
      </c>
      <c r="O17" s="399">
        <v>0</v>
      </c>
    </row>
    <row r="18" spans="1:15" ht="19.5" customHeight="1">
      <c r="A18" s="486" t="s">
        <v>54</v>
      </c>
      <c r="B18" s="424" t="s">
        <v>139</v>
      </c>
      <c r="C18" s="399">
        <v>276</v>
      </c>
      <c r="D18" s="404">
        <v>226</v>
      </c>
      <c r="E18" s="399">
        <v>19</v>
      </c>
      <c r="F18" s="404">
        <v>0</v>
      </c>
      <c r="G18" s="404">
        <v>19</v>
      </c>
      <c r="H18" s="404">
        <v>0</v>
      </c>
      <c r="I18" s="404">
        <v>15</v>
      </c>
      <c r="J18" s="404">
        <v>10</v>
      </c>
      <c r="K18" s="404">
        <v>6</v>
      </c>
      <c r="L18" s="404">
        <v>0</v>
      </c>
      <c r="M18" s="404">
        <v>0</v>
      </c>
      <c r="N18" s="404">
        <v>0</v>
      </c>
      <c r="O18" s="404">
        <v>0</v>
      </c>
    </row>
    <row r="19" spans="1:15" ht="19.5" customHeight="1">
      <c r="A19" s="486" t="s">
        <v>55</v>
      </c>
      <c r="B19" s="424" t="s">
        <v>140</v>
      </c>
      <c r="C19" s="399">
        <v>82</v>
      </c>
      <c r="D19" s="404">
        <v>64</v>
      </c>
      <c r="E19" s="399">
        <v>4</v>
      </c>
      <c r="F19" s="404">
        <v>0</v>
      </c>
      <c r="G19" s="404">
        <v>4</v>
      </c>
      <c r="H19" s="404">
        <v>0</v>
      </c>
      <c r="I19" s="404">
        <v>9</v>
      </c>
      <c r="J19" s="404">
        <v>4</v>
      </c>
      <c r="K19" s="404">
        <v>0</v>
      </c>
      <c r="L19" s="404">
        <v>0</v>
      </c>
      <c r="M19" s="404">
        <v>1</v>
      </c>
      <c r="N19" s="404">
        <v>0</v>
      </c>
      <c r="O19" s="404">
        <v>0</v>
      </c>
    </row>
    <row r="20" spans="1:15" ht="19.5" customHeight="1">
      <c r="A20" s="486" t="s">
        <v>141</v>
      </c>
      <c r="B20" s="424" t="s">
        <v>142</v>
      </c>
      <c r="C20" s="399">
        <v>4233</v>
      </c>
      <c r="D20" s="404">
        <v>3443</v>
      </c>
      <c r="E20" s="399">
        <v>210</v>
      </c>
      <c r="F20" s="404">
        <v>0</v>
      </c>
      <c r="G20" s="404">
        <v>210</v>
      </c>
      <c r="H20" s="404">
        <v>0</v>
      </c>
      <c r="I20" s="404">
        <v>455</v>
      </c>
      <c r="J20" s="404">
        <v>111</v>
      </c>
      <c r="K20" s="404">
        <v>6</v>
      </c>
      <c r="L20" s="404">
        <v>0</v>
      </c>
      <c r="M20" s="404">
        <v>8</v>
      </c>
      <c r="N20" s="404">
        <v>0</v>
      </c>
      <c r="O20" s="404">
        <v>0</v>
      </c>
    </row>
    <row r="21" spans="1:15" ht="19.5" customHeight="1">
      <c r="A21" s="486" t="s">
        <v>143</v>
      </c>
      <c r="B21" s="424" t="s">
        <v>144</v>
      </c>
      <c r="C21" s="399">
        <v>22</v>
      </c>
      <c r="D21" s="404">
        <v>18</v>
      </c>
      <c r="E21" s="399">
        <v>2</v>
      </c>
      <c r="F21" s="404">
        <v>0</v>
      </c>
      <c r="G21" s="404">
        <v>2</v>
      </c>
      <c r="H21" s="404">
        <v>0</v>
      </c>
      <c r="I21" s="404">
        <v>0</v>
      </c>
      <c r="J21" s="404">
        <v>2</v>
      </c>
      <c r="K21" s="404">
        <v>0</v>
      </c>
      <c r="L21" s="404">
        <v>0</v>
      </c>
      <c r="M21" s="404">
        <v>0</v>
      </c>
      <c r="N21" s="404">
        <v>0</v>
      </c>
      <c r="O21" s="404">
        <v>0</v>
      </c>
    </row>
    <row r="22" spans="1:15" ht="19.5" customHeight="1">
      <c r="A22" s="486" t="s">
        <v>145</v>
      </c>
      <c r="B22" s="424" t="s">
        <v>146</v>
      </c>
      <c r="C22" s="399">
        <v>4</v>
      </c>
      <c r="D22" s="404">
        <v>3</v>
      </c>
      <c r="E22" s="399">
        <v>0</v>
      </c>
      <c r="F22" s="404">
        <v>0</v>
      </c>
      <c r="G22" s="404">
        <v>0</v>
      </c>
      <c r="H22" s="404">
        <v>0</v>
      </c>
      <c r="I22" s="404">
        <v>0</v>
      </c>
      <c r="J22" s="404">
        <v>1</v>
      </c>
      <c r="K22" s="404">
        <v>0</v>
      </c>
      <c r="L22" s="404">
        <v>0</v>
      </c>
      <c r="M22" s="404">
        <v>0</v>
      </c>
      <c r="N22" s="404">
        <v>0</v>
      </c>
      <c r="O22" s="404">
        <v>0</v>
      </c>
    </row>
    <row r="23" spans="1:15" ht="25.5">
      <c r="A23" s="486" t="s">
        <v>147</v>
      </c>
      <c r="B23" s="426" t="s">
        <v>148</v>
      </c>
      <c r="C23" s="399">
        <v>0</v>
      </c>
      <c r="D23" s="404">
        <v>0</v>
      </c>
      <c r="E23" s="399">
        <v>0</v>
      </c>
      <c r="F23" s="404">
        <v>0</v>
      </c>
      <c r="G23" s="404">
        <v>0</v>
      </c>
      <c r="H23" s="404">
        <v>0</v>
      </c>
      <c r="I23" s="404">
        <v>0</v>
      </c>
      <c r="J23" s="404">
        <v>0</v>
      </c>
      <c r="K23" s="404">
        <v>0</v>
      </c>
      <c r="L23" s="404">
        <v>0</v>
      </c>
      <c r="M23" s="404">
        <v>0</v>
      </c>
      <c r="N23" s="404">
        <v>0</v>
      </c>
      <c r="O23" s="404">
        <v>0</v>
      </c>
    </row>
    <row r="24" spans="1:15" ht="19.5" customHeight="1">
      <c r="A24" s="486" t="s">
        <v>149</v>
      </c>
      <c r="B24" s="424" t="s">
        <v>150</v>
      </c>
      <c r="C24" s="399">
        <v>20</v>
      </c>
      <c r="D24" s="404">
        <v>14</v>
      </c>
      <c r="E24" s="399">
        <v>0</v>
      </c>
      <c r="F24" s="404">
        <v>0</v>
      </c>
      <c r="G24" s="404">
        <v>0</v>
      </c>
      <c r="H24" s="404">
        <v>0</v>
      </c>
      <c r="I24" s="404">
        <v>2</v>
      </c>
      <c r="J24" s="404">
        <v>4</v>
      </c>
      <c r="K24" s="404">
        <v>0</v>
      </c>
      <c r="L24" s="404">
        <v>0</v>
      </c>
      <c r="M24" s="404">
        <v>0</v>
      </c>
      <c r="N24" s="404">
        <v>0</v>
      </c>
      <c r="O24" s="404">
        <v>0</v>
      </c>
    </row>
    <row r="25" spans="1:15" s="948" customFormat="1" ht="22.5" customHeight="1">
      <c r="A25" s="487" t="s">
        <v>53</v>
      </c>
      <c r="B25" s="391" t="s">
        <v>151</v>
      </c>
      <c r="C25" s="399">
        <v>4820</v>
      </c>
      <c r="D25" s="399">
        <v>3854</v>
      </c>
      <c r="E25" s="399">
        <v>386</v>
      </c>
      <c r="F25" s="399">
        <v>0</v>
      </c>
      <c r="G25" s="399">
        <v>386</v>
      </c>
      <c r="H25" s="399">
        <v>0</v>
      </c>
      <c r="I25" s="399">
        <v>424</v>
      </c>
      <c r="J25" s="399">
        <v>105</v>
      </c>
      <c r="K25" s="399">
        <v>7</v>
      </c>
      <c r="L25" s="399">
        <v>0</v>
      </c>
      <c r="M25" s="399">
        <v>44</v>
      </c>
      <c r="N25" s="399">
        <v>0</v>
      </c>
      <c r="O25" s="399">
        <v>0</v>
      </c>
    </row>
    <row r="26" spans="1:15" ht="32.25" customHeight="1">
      <c r="A26" s="488" t="s">
        <v>555</v>
      </c>
      <c r="B26" s="427" t="s">
        <v>152</v>
      </c>
      <c r="C26" s="491">
        <f>(C18+C19)/C17</f>
        <v>0.07720508949751995</v>
      </c>
      <c r="D26" s="491">
        <f aca="true" t="shared" si="0" ref="D26:O26">(D18+D19)/D17</f>
        <v>0.07696390658174097</v>
      </c>
      <c r="E26" s="491">
        <f t="shared" si="0"/>
        <v>0.09787234042553192</v>
      </c>
      <c r="F26" s="491" t="e">
        <f t="shared" si="0"/>
        <v>#DIV/0!</v>
      </c>
      <c r="G26" s="491">
        <f t="shared" si="0"/>
        <v>0.09787234042553192</v>
      </c>
      <c r="H26" s="491" t="e">
        <f t="shared" si="0"/>
        <v>#DIV/0!</v>
      </c>
      <c r="I26" s="491">
        <f t="shared" si="0"/>
        <v>0.0498960498960499</v>
      </c>
      <c r="J26" s="491">
        <f t="shared" si="0"/>
        <v>0.10606060606060606</v>
      </c>
      <c r="K26" s="491">
        <f t="shared" si="0"/>
        <v>0.5</v>
      </c>
      <c r="L26" s="491" t="e">
        <f t="shared" si="0"/>
        <v>#DIV/0!</v>
      </c>
      <c r="M26" s="491">
        <f t="shared" si="0"/>
        <v>0.1111111111111111</v>
      </c>
      <c r="N26" s="491" t="e">
        <f t="shared" si="0"/>
        <v>#DIV/0!</v>
      </c>
      <c r="O26" s="491" t="e">
        <f t="shared" si="0"/>
        <v>#DIV/0!</v>
      </c>
    </row>
    <row r="28" spans="3:15" ht="15">
      <c r="C28" s="388">
        <f>C11-C14-C16</f>
        <v>0</v>
      </c>
      <c r="D28" s="388">
        <f aca="true" t="shared" si="1" ref="D28:O28">D11-D14-D16</f>
        <v>0</v>
      </c>
      <c r="E28" s="388">
        <f t="shared" si="1"/>
        <v>0</v>
      </c>
      <c r="F28" s="388">
        <f t="shared" si="1"/>
        <v>0</v>
      </c>
      <c r="G28" s="388">
        <f t="shared" si="1"/>
        <v>0</v>
      </c>
      <c r="H28" s="388">
        <f t="shared" si="1"/>
        <v>0</v>
      </c>
      <c r="I28" s="388">
        <f t="shared" si="1"/>
        <v>0</v>
      </c>
      <c r="J28" s="388">
        <f t="shared" si="1"/>
        <v>0</v>
      </c>
      <c r="K28" s="388">
        <f t="shared" si="1"/>
        <v>0</v>
      </c>
      <c r="L28" s="388">
        <f t="shared" si="1"/>
        <v>0</v>
      </c>
      <c r="M28" s="388">
        <f t="shared" si="1"/>
        <v>0</v>
      </c>
      <c r="N28" s="388">
        <f t="shared" si="1"/>
        <v>0</v>
      </c>
      <c r="O28" s="388">
        <f t="shared" si="1"/>
        <v>0</v>
      </c>
    </row>
    <row r="31" ht="15"/>
  </sheetData>
  <sheetProtection/>
  <mergeCells count="24">
    <mergeCell ref="A1:B1"/>
    <mergeCell ref="D1:K1"/>
    <mergeCell ref="D2:K2"/>
    <mergeCell ref="A6:B9"/>
    <mergeCell ref="C6:C9"/>
    <mergeCell ref="E7:G7"/>
    <mergeCell ref="D3:K3"/>
    <mergeCell ref="L1:O1"/>
    <mergeCell ref="L2:O2"/>
    <mergeCell ref="L3:O3"/>
    <mergeCell ref="M7:M9"/>
    <mergeCell ref="L4:O4"/>
    <mergeCell ref="D7:D9"/>
    <mergeCell ref="O7:O9"/>
    <mergeCell ref="L7:L9"/>
    <mergeCell ref="I7:I9"/>
    <mergeCell ref="A10:B10"/>
    <mergeCell ref="F8:G8"/>
    <mergeCell ref="E8:E9"/>
    <mergeCell ref="D6:O6"/>
    <mergeCell ref="N7:N9"/>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view="pageBreakPreview" zoomScale="55" zoomScaleNormal="80" zoomScaleSheetLayoutView="55" zoomScalePageLayoutView="0" workbookViewId="0" topLeftCell="A1">
      <selection activeCell="C4" sqref="C4:C32"/>
    </sheetView>
  </sheetViews>
  <sheetFormatPr defaultColWidth="9.00390625" defaultRowHeight="15.75"/>
  <cols>
    <col min="1" max="1" width="4.25390625" style="416" customWidth="1"/>
    <col min="2" max="2" width="47.375" style="416" customWidth="1"/>
    <col min="3" max="3" width="39.75390625" style="416" customWidth="1"/>
    <col min="4" max="16384" width="9.00390625" style="416" customWidth="1"/>
  </cols>
  <sheetData>
    <row r="1" spans="1:3" s="429" customFormat="1" ht="39.75" customHeight="1">
      <c r="A1" s="1414" t="s">
        <v>567</v>
      </c>
      <c r="B1" s="1415"/>
      <c r="C1" s="1415"/>
    </row>
    <row r="2" spans="1:3" ht="21" customHeight="1">
      <c r="A2" s="1416" t="s">
        <v>70</v>
      </c>
      <c r="B2" s="1417"/>
      <c r="C2" s="433" t="s">
        <v>340</v>
      </c>
    </row>
    <row r="3" spans="1:3" s="436" customFormat="1" ht="15" customHeight="1">
      <c r="A3" s="1418" t="s">
        <v>6</v>
      </c>
      <c r="B3" s="1419"/>
      <c r="C3" s="435">
        <v>1</v>
      </c>
    </row>
    <row r="4" spans="1:3" s="437" customFormat="1" ht="19.5" customHeight="1">
      <c r="A4" s="393" t="s">
        <v>52</v>
      </c>
      <c r="B4" s="495" t="s">
        <v>565</v>
      </c>
      <c r="C4" s="727">
        <v>22</v>
      </c>
    </row>
    <row r="5" spans="1:3" s="26" customFormat="1" ht="19.5" customHeight="1">
      <c r="A5" s="438" t="s">
        <v>54</v>
      </c>
      <c r="B5" s="497" t="s">
        <v>168</v>
      </c>
      <c r="C5" s="854">
        <v>1</v>
      </c>
    </row>
    <row r="6" spans="1:3" s="26" customFormat="1" ht="19.5" customHeight="1">
      <c r="A6" s="439" t="s">
        <v>55</v>
      </c>
      <c r="B6" s="497" t="s">
        <v>170</v>
      </c>
      <c r="C6" s="854">
        <v>0</v>
      </c>
    </row>
    <row r="7" spans="1:3" s="26" customFormat="1" ht="19.5" customHeight="1">
      <c r="A7" s="439" t="s">
        <v>141</v>
      </c>
      <c r="B7" s="497" t="s">
        <v>180</v>
      </c>
      <c r="C7" s="854">
        <v>4</v>
      </c>
    </row>
    <row r="8" spans="1:3" s="26" customFormat="1" ht="19.5" customHeight="1">
      <c r="A8" s="439" t="s">
        <v>143</v>
      </c>
      <c r="B8" s="497" t="s">
        <v>172</v>
      </c>
      <c r="C8" s="854">
        <v>13</v>
      </c>
    </row>
    <row r="9" spans="1:3" s="26" customFormat="1" ht="19.5" customHeight="1">
      <c r="A9" s="439" t="s">
        <v>145</v>
      </c>
      <c r="B9" s="497" t="s">
        <v>156</v>
      </c>
      <c r="C9" s="854">
        <v>3</v>
      </c>
    </row>
    <row r="10" spans="1:3" s="26" customFormat="1" ht="19.5" customHeight="1">
      <c r="A10" s="439" t="s">
        <v>147</v>
      </c>
      <c r="B10" s="497" t="s">
        <v>185</v>
      </c>
      <c r="C10" s="854">
        <v>0</v>
      </c>
    </row>
    <row r="11" spans="1:3" s="26" customFormat="1" ht="19.5" customHeight="1">
      <c r="A11" s="439" t="s">
        <v>149</v>
      </c>
      <c r="B11" s="497" t="s">
        <v>158</v>
      </c>
      <c r="C11" s="854">
        <v>0</v>
      </c>
    </row>
    <row r="12" spans="1:3" s="440" customFormat="1" ht="19.5" customHeight="1">
      <c r="A12" s="439" t="s">
        <v>186</v>
      </c>
      <c r="B12" s="497" t="s">
        <v>187</v>
      </c>
      <c r="C12" s="854">
        <v>0</v>
      </c>
    </row>
    <row r="13" spans="1:3" s="440" customFormat="1" ht="19.5" customHeight="1">
      <c r="A13" s="439" t="s">
        <v>571</v>
      </c>
      <c r="B13" s="497" t="s">
        <v>160</v>
      </c>
      <c r="C13" s="854">
        <v>1</v>
      </c>
    </row>
    <row r="14" spans="1:3" s="440" customFormat="1" ht="19.5" customHeight="1">
      <c r="A14" s="393" t="s">
        <v>53</v>
      </c>
      <c r="B14" s="495" t="s">
        <v>563</v>
      </c>
      <c r="C14" s="727">
        <v>4</v>
      </c>
    </row>
    <row r="15" spans="1:3" s="440" customFormat="1" ht="19.5" customHeight="1">
      <c r="A15" s="438" t="s">
        <v>56</v>
      </c>
      <c r="B15" s="497" t="s">
        <v>188</v>
      </c>
      <c r="C15" s="728">
        <v>4</v>
      </c>
    </row>
    <row r="16" spans="1:3" s="440" customFormat="1" ht="19.5" customHeight="1">
      <c r="A16" s="438" t="s">
        <v>57</v>
      </c>
      <c r="B16" s="497" t="s">
        <v>160</v>
      </c>
      <c r="C16" s="728">
        <v>0</v>
      </c>
    </row>
    <row r="17" spans="1:3" s="437" customFormat="1" ht="19.5" customHeight="1">
      <c r="A17" s="393" t="s">
        <v>58</v>
      </c>
      <c r="B17" s="495" t="s">
        <v>150</v>
      </c>
      <c r="C17" s="727">
        <v>20</v>
      </c>
    </row>
    <row r="18" spans="1:3" s="26" customFormat="1" ht="19.5" customHeight="1">
      <c r="A18" s="438" t="s">
        <v>161</v>
      </c>
      <c r="B18" s="497" t="s">
        <v>189</v>
      </c>
      <c r="C18" s="728">
        <v>12</v>
      </c>
    </row>
    <row r="19" spans="1:3" s="26" customFormat="1" ht="30">
      <c r="A19" s="439" t="s">
        <v>163</v>
      </c>
      <c r="B19" s="497" t="s">
        <v>164</v>
      </c>
      <c r="C19" s="728">
        <v>8</v>
      </c>
    </row>
    <row r="20" spans="1:3" s="26" customFormat="1" ht="19.5" customHeight="1">
      <c r="A20" s="439" t="s">
        <v>165</v>
      </c>
      <c r="B20" s="497" t="s">
        <v>166</v>
      </c>
      <c r="C20" s="728">
        <v>0</v>
      </c>
    </row>
    <row r="21" spans="1:3" s="26" customFormat="1" ht="19.5" customHeight="1">
      <c r="A21" s="393" t="s">
        <v>73</v>
      </c>
      <c r="B21" s="495" t="s">
        <v>560</v>
      </c>
      <c r="C21" s="727">
        <v>82</v>
      </c>
    </row>
    <row r="22" spans="1:3" s="26" customFormat="1" ht="19.5" customHeight="1">
      <c r="A22" s="439" t="s">
        <v>167</v>
      </c>
      <c r="B22" s="497" t="s">
        <v>168</v>
      </c>
      <c r="C22" s="728">
        <v>0</v>
      </c>
    </row>
    <row r="23" spans="1:3" s="26" customFormat="1" ht="19.5" customHeight="1">
      <c r="A23" s="439" t="s">
        <v>169</v>
      </c>
      <c r="B23" s="497" t="s">
        <v>170</v>
      </c>
      <c r="C23" s="728">
        <v>0</v>
      </c>
    </row>
    <row r="24" spans="1:3" s="26" customFormat="1" ht="19.5" customHeight="1">
      <c r="A24" s="439" t="s">
        <v>171</v>
      </c>
      <c r="B24" s="497" t="s">
        <v>190</v>
      </c>
      <c r="C24" s="728">
        <v>80</v>
      </c>
    </row>
    <row r="25" spans="1:3" s="26" customFormat="1" ht="19.5" customHeight="1">
      <c r="A25" s="439" t="s">
        <v>173</v>
      </c>
      <c r="B25" s="497" t="s">
        <v>155</v>
      </c>
      <c r="C25" s="728">
        <v>2</v>
      </c>
    </row>
    <row r="26" spans="1:3" s="26" customFormat="1" ht="19.5" customHeight="1">
      <c r="A26" s="439" t="s">
        <v>174</v>
      </c>
      <c r="B26" s="497" t="s">
        <v>191</v>
      </c>
      <c r="C26" s="728">
        <v>0</v>
      </c>
    </row>
    <row r="27" spans="1:3" s="26" customFormat="1" ht="19.5" customHeight="1">
      <c r="A27" s="439" t="s">
        <v>175</v>
      </c>
      <c r="B27" s="497" t="s">
        <v>158</v>
      </c>
      <c r="C27" s="728">
        <v>0</v>
      </c>
    </row>
    <row r="28" spans="1:3" s="26" customFormat="1" ht="19.5" customHeight="1">
      <c r="A28" s="439" t="s">
        <v>192</v>
      </c>
      <c r="B28" s="497" t="s">
        <v>193</v>
      </c>
      <c r="C28" s="728">
        <v>0</v>
      </c>
    </row>
    <row r="29" spans="1:3" s="26" customFormat="1" ht="19.5" customHeight="1">
      <c r="A29" s="393" t="s">
        <v>74</v>
      </c>
      <c r="B29" s="495" t="s">
        <v>564</v>
      </c>
      <c r="C29" s="727">
        <v>4820</v>
      </c>
    </row>
    <row r="30" spans="1:3" ht="19.5" customHeight="1">
      <c r="A30" s="439" t="s">
        <v>177</v>
      </c>
      <c r="B30" s="497" t="s">
        <v>168</v>
      </c>
      <c r="C30" s="728">
        <v>4744</v>
      </c>
    </row>
    <row r="31" spans="1:3" s="26" customFormat="1" ht="19.5" customHeight="1">
      <c r="A31" s="439" t="s">
        <v>178</v>
      </c>
      <c r="B31" s="497" t="s">
        <v>170</v>
      </c>
      <c r="C31" s="728">
        <v>10</v>
      </c>
    </row>
    <row r="32" spans="1:3" s="26" customFormat="1" ht="19.5" customHeight="1">
      <c r="A32" s="439" t="s">
        <v>179</v>
      </c>
      <c r="B32" s="497" t="s">
        <v>190</v>
      </c>
      <c r="C32" s="728">
        <v>66</v>
      </c>
    </row>
    <row r="33" spans="1:3" s="26" customFormat="1" ht="25.5" customHeight="1">
      <c r="A33" s="1420"/>
      <c r="B33" s="1420"/>
      <c r="C33" s="726" t="str">
        <f>'Thong tin'!B9</f>
        <v>Tây Ninh, ngày ……  tháng ……... năm 2020</v>
      </c>
    </row>
    <row r="34" spans="1:3" s="26" customFormat="1" ht="18.75">
      <c r="A34" s="1413" t="s">
        <v>4</v>
      </c>
      <c r="B34" s="1413"/>
      <c r="C34" s="984" t="str">
        <f>'Thong tin'!B8</f>
        <v>CỤC TRƯỞNG</v>
      </c>
    </row>
    <row r="35" spans="1:3" s="26" customFormat="1" ht="18.75">
      <c r="A35" s="499"/>
      <c r="B35" s="500"/>
      <c r="C35" s="500"/>
    </row>
    <row r="36" spans="1:3" s="26" customFormat="1" ht="15.75">
      <c r="A36" s="499"/>
      <c r="B36" s="501"/>
      <c r="C36" s="501"/>
    </row>
    <row r="37" spans="1:3" s="26" customFormat="1" ht="15.75">
      <c r="A37" s="499"/>
      <c r="B37" s="499"/>
      <c r="C37" s="499"/>
    </row>
    <row r="38" spans="1:3" ht="15.75">
      <c r="A38" s="502"/>
      <c r="B38" s="503"/>
      <c r="C38" s="504"/>
    </row>
    <row r="39" spans="1:3" ht="15.75">
      <c r="A39" s="505"/>
      <c r="B39" s="504"/>
      <c r="C39" s="505"/>
    </row>
    <row r="40" spans="1:3" s="437" customFormat="1" ht="18.75">
      <c r="A40" s="1412" t="str">
        <f>'Thong tin'!B6</f>
        <v>Đỗ Trung Hậu</v>
      </c>
      <c r="B40" s="1412"/>
      <c r="C40" s="506" t="str">
        <f>'Thong tin'!B7</f>
        <v>Võ Xuân Biên</v>
      </c>
    </row>
  </sheetData>
  <sheetProtection/>
  <mergeCells count="6">
    <mergeCell ref="A40:B40"/>
    <mergeCell ref="A34:B34"/>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30"/>
  <sheetViews>
    <sheetView showZeros="0" view="pageBreakPreview" zoomScale="85" zoomScaleSheetLayoutView="85" zoomScalePageLayoutView="0" workbookViewId="0" topLeftCell="A19">
      <selection activeCell="C11" sqref="C11:N26"/>
    </sheetView>
  </sheetViews>
  <sheetFormatPr defaultColWidth="9.00390625" defaultRowHeight="15.75"/>
  <cols>
    <col min="1" max="1" width="4.125" style="429" customWidth="1"/>
    <col min="2" max="2" width="26.375" style="388" customWidth="1"/>
    <col min="3" max="3" width="12.25390625" style="388" customWidth="1"/>
    <col min="4" max="4" width="9.75390625" style="388" customWidth="1"/>
    <col min="5" max="5" width="11.875" style="388" customWidth="1"/>
    <col min="6" max="6" width="9.50390625" style="388" bestFit="1" customWidth="1"/>
    <col min="7" max="7" width="11.625" style="388" customWidth="1"/>
    <col min="8" max="8" width="8.25390625" style="388" customWidth="1"/>
    <col min="9" max="9" width="9.50390625" style="388" customWidth="1"/>
    <col min="10" max="10" width="9.625" style="388" customWidth="1"/>
    <col min="11" max="11" width="8.25390625" style="388" customWidth="1"/>
    <col min="12" max="12" width="9.625" style="388" customWidth="1"/>
    <col min="13" max="13" width="8.25390625" style="388" customWidth="1"/>
    <col min="14" max="14" width="9.625" style="388" customWidth="1"/>
    <col min="15" max="16384" width="9.00390625" style="388" customWidth="1"/>
  </cols>
  <sheetData>
    <row r="1" spans="1:16" ht="23.25" customHeight="1">
      <c r="A1" s="1421" t="s">
        <v>31</v>
      </c>
      <c r="B1" s="1421"/>
      <c r="C1" s="444"/>
      <c r="D1" s="445" t="s">
        <v>194</v>
      </c>
      <c r="E1" s="445"/>
      <c r="F1" s="445"/>
      <c r="G1" s="445"/>
      <c r="H1" s="445"/>
      <c r="I1" s="445"/>
      <c r="J1" s="446"/>
      <c r="K1" s="412"/>
      <c r="L1" s="414" t="s">
        <v>557</v>
      </c>
      <c r="M1" s="428"/>
      <c r="N1" s="407"/>
      <c r="O1" s="407"/>
      <c r="P1" s="407"/>
    </row>
    <row r="2" spans="1:16" ht="16.5" customHeight="1">
      <c r="A2" s="1422" t="s">
        <v>344</v>
      </c>
      <c r="B2" s="1422"/>
      <c r="C2" s="1422"/>
      <c r="D2" s="1371" t="s">
        <v>118</v>
      </c>
      <c r="E2" s="1371"/>
      <c r="F2" s="1371"/>
      <c r="G2" s="1371"/>
      <c r="H2" s="1371"/>
      <c r="I2" s="1371"/>
      <c r="J2" s="445"/>
      <c r="K2" s="414"/>
      <c r="L2" s="447" t="str">
        <f>'Thong tin'!B5</f>
        <v>Cục THADS tỉnh Tây Ninh</v>
      </c>
      <c r="M2" s="414"/>
      <c r="N2" s="407"/>
      <c r="O2" s="407"/>
      <c r="P2" s="417"/>
    </row>
    <row r="3" spans="1:16" ht="16.5" customHeight="1">
      <c r="A3" s="1422" t="s">
        <v>345</v>
      </c>
      <c r="B3" s="1422"/>
      <c r="C3" s="407"/>
      <c r="D3" s="1425" t="str">
        <f>'Thong tin'!B4</f>
        <v>03 tháng / Năm 2020 (từ 01/10/2019 đến 31/12/2019)</v>
      </c>
      <c r="E3" s="1425"/>
      <c r="F3" s="1425"/>
      <c r="G3" s="1425"/>
      <c r="H3" s="1425"/>
      <c r="I3" s="1425"/>
      <c r="J3" s="1425"/>
      <c r="K3" s="412"/>
      <c r="L3" s="414" t="s">
        <v>523</v>
      </c>
      <c r="M3" s="428"/>
      <c r="N3" s="407"/>
      <c r="O3" s="407"/>
      <c r="P3" s="448"/>
    </row>
    <row r="4" spans="1:16" ht="16.5" customHeight="1">
      <c r="A4" s="428" t="s">
        <v>119</v>
      </c>
      <c r="B4" s="428"/>
      <c r="C4" s="413"/>
      <c r="D4" s="414"/>
      <c r="E4" s="414"/>
      <c r="F4" s="413"/>
      <c r="G4" s="415"/>
      <c r="H4" s="415"/>
      <c r="I4" s="415"/>
      <c r="J4" s="413"/>
      <c r="K4" s="414"/>
      <c r="L4" s="447" t="s">
        <v>412</v>
      </c>
      <c r="M4" s="414"/>
      <c r="N4" s="407"/>
      <c r="O4" s="407"/>
      <c r="P4" s="448"/>
    </row>
    <row r="5" spans="1:16" ht="16.5" customHeight="1">
      <c r="A5" s="416"/>
      <c r="B5" s="413"/>
      <c r="C5" s="449"/>
      <c r="D5" s="413"/>
      <c r="E5" s="413"/>
      <c r="F5" s="417"/>
      <c r="G5" s="418"/>
      <c r="H5" s="418"/>
      <c r="I5" s="418"/>
      <c r="J5" s="417"/>
      <c r="K5" s="419"/>
      <c r="L5" s="419" t="s">
        <v>195</v>
      </c>
      <c r="M5" s="419"/>
      <c r="N5" s="407"/>
      <c r="O5" s="407"/>
      <c r="P5" s="448"/>
    </row>
    <row r="6" spans="1:16" ht="18.75" customHeight="1">
      <c r="A6" s="1384" t="s">
        <v>69</v>
      </c>
      <c r="B6" s="1385"/>
      <c r="C6" s="1391" t="s">
        <v>38</v>
      </c>
      <c r="D6" s="1390" t="s">
        <v>338</v>
      </c>
      <c r="E6" s="1392"/>
      <c r="F6" s="1392"/>
      <c r="G6" s="1392"/>
      <c r="H6" s="1392"/>
      <c r="I6" s="1392"/>
      <c r="J6" s="1392"/>
      <c r="K6" s="1392"/>
      <c r="L6" s="1392"/>
      <c r="M6" s="1392"/>
      <c r="N6" s="1393"/>
      <c r="O6" s="446"/>
      <c r="P6" s="450"/>
    </row>
    <row r="7" spans="1:16" ht="27" customHeight="1">
      <c r="A7" s="1386"/>
      <c r="B7" s="1387"/>
      <c r="C7" s="1391"/>
      <c r="D7" s="1423" t="s">
        <v>196</v>
      </c>
      <c r="E7" s="1432" t="s">
        <v>197</v>
      </c>
      <c r="F7" s="1433"/>
      <c r="G7" s="1434"/>
      <c r="H7" s="1423" t="s">
        <v>198</v>
      </c>
      <c r="I7" s="1423" t="s">
        <v>123</v>
      </c>
      <c r="J7" s="1423" t="s">
        <v>199</v>
      </c>
      <c r="K7" s="1423" t="s">
        <v>125</v>
      </c>
      <c r="L7" s="1423" t="s">
        <v>126</v>
      </c>
      <c r="M7" s="1423" t="s">
        <v>127</v>
      </c>
      <c r="N7" s="1410" t="s">
        <v>128</v>
      </c>
      <c r="O7" s="448"/>
      <c r="P7" s="448"/>
    </row>
    <row r="8" spans="1:16" ht="18" customHeight="1">
      <c r="A8" s="1386"/>
      <c r="B8" s="1387"/>
      <c r="C8" s="1391"/>
      <c r="D8" s="1423"/>
      <c r="E8" s="1427" t="s">
        <v>37</v>
      </c>
      <c r="F8" s="1430" t="s">
        <v>7</v>
      </c>
      <c r="G8" s="1431"/>
      <c r="H8" s="1423"/>
      <c r="I8" s="1423"/>
      <c r="J8" s="1423"/>
      <c r="K8" s="1423"/>
      <c r="L8" s="1423"/>
      <c r="M8" s="1423"/>
      <c r="N8" s="1410"/>
      <c r="O8" s="1426"/>
      <c r="P8" s="1426"/>
    </row>
    <row r="9" spans="1:16" ht="26.25" customHeight="1">
      <c r="A9" s="1388"/>
      <c r="B9" s="1389"/>
      <c r="C9" s="1391"/>
      <c r="D9" s="1424"/>
      <c r="E9" s="1424"/>
      <c r="F9" s="518" t="s">
        <v>200</v>
      </c>
      <c r="G9" s="519" t="s">
        <v>201</v>
      </c>
      <c r="H9" s="1424"/>
      <c r="I9" s="1424"/>
      <c r="J9" s="1424"/>
      <c r="K9" s="1424"/>
      <c r="L9" s="1424"/>
      <c r="M9" s="1424"/>
      <c r="N9" s="1410"/>
      <c r="O9" s="451"/>
      <c r="P9" s="451"/>
    </row>
    <row r="10" spans="1:16" s="454" customFormat="1" ht="20.25" customHeight="1">
      <c r="A10" s="1428" t="s">
        <v>40</v>
      </c>
      <c r="B10" s="1429"/>
      <c r="C10" s="452">
        <v>1</v>
      </c>
      <c r="D10" s="452">
        <v>2</v>
      </c>
      <c r="E10" s="452">
        <v>3</v>
      </c>
      <c r="F10" s="452">
        <v>4</v>
      </c>
      <c r="G10" s="452">
        <v>5</v>
      </c>
      <c r="H10" s="452">
        <v>6</v>
      </c>
      <c r="I10" s="452">
        <v>7</v>
      </c>
      <c r="J10" s="452">
        <v>8</v>
      </c>
      <c r="K10" s="452">
        <v>9</v>
      </c>
      <c r="L10" s="452">
        <v>10</v>
      </c>
      <c r="M10" s="452">
        <v>11</v>
      </c>
      <c r="N10" s="452">
        <v>12</v>
      </c>
      <c r="O10" s="453"/>
      <c r="P10" s="453"/>
    </row>
    <row r="11" spans="1:16" ht="21" customHeight="1">
      <c r="A11" s="485" t="s">
        <v>0</v>
      </c>
      <c r="B11" s="421" t="s">
        <v>131</v>
      </c>
      <c r="C11" s="399">
        <v>160619917.98</v>
      </c>
      <c r="D11" s="399">
        <v>38663875.5</v>
      </c>
      <c r="E11" s="399">
        <v>109905912.47999999</v>
      </c>
      <c r="F11" s="399">
        <v>1432028.049</v>
      </c>
      <c r="G11" s="399">
        <v>108473884.431</v>
      </c>
      <c r="H11" s="399">
        <v>18000</v>
      </c>
      <c r="I11" s="399">
        <v>4514710.5</v>
      </c>
      <c r="J11" s="399">
        <v>5373350</v>
      </c>
      <c r="K11" s="399">
        <v>22570</v>
      </c>
      <c r="L11" s="399">
        <v>1730632</v>
      </c>
      <c r="M11" s="399">
        <v>0</v>
      </c>
      <c r="N11" s="399">
        <v>390867.5</v>
      </c>
      <c r="O11" s="450"/>
      <c r="P11" s="450"/>
    </row>
    <row r="12" spans="1:16" s="949" customFormat="1" ht="21" customHeight="1">
      <c r="A12" s="911">
        <v>1</v>
      </c>
      <c r="B12" s="912" t="s">
        <v>132</v>
      </c>
      <c r="C12" s="935">
        <v>135319831</v>
      </c>
      <c r="D12" s="915">
        <v>28194511</v>
      </c>
      <c r="E12" s="935">
        <v>98222823</v>
      </c>
      <c r="F12" s="915">
        <v>1325802</v>
      </c>
      <c r="G12" s="915">
        <v>96897021</v>
      </c>
      <c r="H12" s="915">
        <v>1000</v>
      </c>
      <c r="I12" s="915">
        <v>2836677</v>
      </c>
      <c r="J12" s="915">
        <v>4313885</v>
      </c>
      <c r="K12" s="915">
        <v>20303</v>
      </c>
      <c r="L12" s="915">
        <v>1730632</v>
      </c>
      <c r="M12" s="915">
        <v>0</v>
      </c>
      <c r="N12" s="915">
        <v>0</v>
      </c>
      <c r="O12" s="965"/>
      <c r="P12" s="965"/>
    </row>
    <row r="13" spans="1:16" ht="21" customHeight="1">
      <c r="A13" s="486">
        <v>2</v>
      </c>
      <c r="B13" s="424" t="s">
        <v>133</v>
      </c>
      <c r="C13" s="399">
        <v>25300086.98</v>
      </c>
      <c r="D13" s="404">
        <v>10469364.5</v>
      </c>
      <c r="E13" s="399">
        <v>11683089.48</v>
      </c>
      <c r="F13" s="404">
        <v>106226.049</v>
      </c>
      <c r="G13" s="404">
        <v>11576863.431</v>
      </c>
      <c r="H13" s="404">
        <v>17000</v>
      </c>
      <c r="I13" s="404">
        <v>1678033.5</v>
      </c>
      <c r="J13" s="404">
        <v>1059465</v>
      </c>
      <c r="K13" s="404">
        <v>2267</v>
      </c>
      <c r="L13" s="404">
        <v>0</v>
      </c>
      <c r="M13" s="404">
        <v>0</v>
      </c>
      <c r="N13" s="404">
        <v>390867.5</v>
      </c>
      <c r="O13" s="448"/>
      <c r="P13" s="448"/>
    </row>
    <row r="14" spans="1:16" ht="21" customHeight="1">
      <c r="A14" s="487" t="s">
        <v>1</v>
      </c>
      <c r="B14" s="391" t="s">
        <v>134</v>
      </c>
      <c r="C14" s="399">
        <v>358311</v>
      </c>
      <c r="D14" s="404">
        <v>142185</v>
      </c>
      <c r="E14" s="399">
        <v>193505</v>
      </c>
      <c r="F14" s="404">
        <v>4596</v>
      </c>
      <c r="G14" s="404">
        <v>188909</v>
      </c>
      <c r="H14" s="404">
        <v>0</v>
      </c>
      <c r="I14" s="404">
        <v>2629</v>
      </c>
      <c r="J14" s="404">
        <v>19992</v>
      </c>
      <c r="K14" s="404">
        <v>0</v>
      </c>
      <c r="L14" s="404">
        <v>0</v>
      </c>
      <c r="M14" s="404">
        <v>0</v>
      </c>
      <c r="N14" s="404">
        <v>0</v>
      </c>
      <c r="O14" s="448"/>
      <c r="P14" s="448"/>
    </row>
    <row r="15" spans="1:16" ht="21" customHeight="1">
      <c r="A15" s="487" t="s">
        <v>9</v>
      </c>
      <c r="B15" s="391" t="s">
        <v>135</v>
      </c>
      <c r="C15" s="399">
        <v>380025</v>
      </c>
      <c r="D15" s="404">
        <v>117334</v>
      </c>
      <c r="E15" s="399">
        <v>0</v>
      </c>
      <c r="F15" s="404">
        <v>0</v>
      </c>
      <c r="G15" s="404">
        <v>0</v>
      </c>
      <c r="H15" s="404">
        <v>0</v>
      </c>
      <c r="I15" s="404">
        <v>0</v>
      </c>
      <c r="J15" s="404">
        <v>262691</v>
      </c>
      <c r="K15" s="404">
        <v>0</v>
      </c>
      <c r="L15" s="404">
        <v>0</v>
      </c>
      <c r="M15" s="404">
        <v>0</v>
      </c>
      <c r="N15" s="404">
        <v>0</v>
      </c>
      <c r="O15" s="448"/>
      <c r="P15" s="448"/>
    </row>
    <row r="16" spans="1:16" ht="21" customHeight="1">
      <c r="A16" s="487" t="s">
        <v>136</v>
      </c>
      <c r="B16" s="391" t="s">
        <v>137</v>
      </c>
      <c r="C16" s="399">
        <v>160261606.98</v>
      </c>
      <c r="D16" s="399">
        <v>38521690.5</v>
      </c>
      <c r="E16" s="399">
        <v>109712407.47999999</v>
      </c>
      <c r="F16" s="399">
        <v>1427432.049</v>
      </c>
      <c r="G16" s="399">
        <v>108284975.431</v>
      </c>
      <c r="H16" s="399">
        <v>18000</v>
      </c>
      <c r="I16" s="399">
        <v>4512081.5</v>
      </c>
      <c r="J16" s="399">
        <v>5353358</v>
      </c>
      <c r="K16" s="399">
        <v>22570</v>
      </c>
      <c r="L16" s="399">
        <v>1730632</v>
      </c>
      <c r="M16" s="399">
        <v>0</v>
      </c>
      <c r="N16" s="399">
        <v>390867.5</v>
      </c>
      <c r="O16" s="450"/>
      <c r="P16" s="450"/>
    </row>
    <row r="17" spans="1:16" ht="21" customHeight="1">
      <c r="A17" s="487" t="s">
        <v>52</v>
      </c>
      <c r="B17" s="425" t="s">
        <v>138</v>
      </c>
      <c r="C17" s="399">
        <v>73388651.97999999</v>
      </c>
      <c r="D17" s="399">
        <v>23467563.5</v>
      </c>
      <c r="E17" s="399">
        <v>40930604.480000004</v>
      </c>
      <c r="F17" s="399">
        <v>429810.049</v>
      </c>
      <c r="G17" s="399">
        <v>40500794.431</v>
      </c>
      <c r="H17" s="399">
        <v>14500</v>
      </c>
      <c r="I17" s="399">
        <v>3476503.5</v>
      </c>
      <c r="J17" s="399">
        <v>3361364</v>
      </c>
      <c r="K17" s="399">
        <v>16617</v>
      </c>
      <c r="L17" s="399">
        <v>1730632</v>
      </c>
      <c r="M17" s="399">
        <v>0</v>
      </c>
      <c r="N17" s="399">
        <v>390867.5</v>
      </c>
      <c r="O17" s="450"/>
      <c r="P17" s="446"/>
    </row>
    <row r="18" spans="1:16" ht="21" customHeight="1">
      <c r="A18" s="486" t="s">
        <v>54</v>
      </c>
      <c r="B18" s="424" t="s">
        <v>139</v>
      </c>
      <c r="C18" s="399">
        <v>11690017.333</v>
      </c>
      <c r="D18" s="404">
        <v>6052571</v>
      </c>
      <c r="E18" s="399">
        <v>3217776.333</v>
      </c>
      <c r="F18" s="404">
        <v>65559.038</v>
      </c>
      <c r="G18" s="404">
        <v>3152217.295</v>
      </c>
      <c r="H18" s="404">
        <v>12300</v>
      </c>
      <c r="I18" s="404">
        <v>1444821</v>
      </c>
      <c r="J18" s="404">
        <v>584351</v>
      </c>
      <c r="K18" s="404">
        <v>2267</v>
      </c>
      <c r="L18" s="404">
        <v>0</v>
      </c>
      <c r="M18" s="404">
        <v>0</v>
      </c>
      <c r="N18" s="404">
        <v>375931</v>
      </c>
      <c r="O18" s="448"/>
      <c r="P18" s="407"/>
    </row>
    <row r="19" spans="1:16" ht="21" customHeight="1">
      <c r="A19" s="486" t="s">
        <v>55</v>
      </c>
      <c r="B19" s="424" t="s">
        <v>140</v>
      </c>
      <c r="C19" s="399">
        <v>196443</v>
      </c>
      <c r="D19" s="404">
        <v>9926</v>
      </c>
      <c r="E19" s="399">
        <v>71190</v>
      </c>
      <c r="F19" s="404">
        <v>0</v>
      </c>
      <c r="G19" s="404">
        <v>71190</v>
      </c>
      <c r="H19" s="404">
        <v>0</v>
      </c>
      <c r="I19" s="404">
        <v>0</v>
      </c>
      <c r="J19" s="404">
        <v>115327</v>
      </c>
      <c r="K19" s="404">
        <v>0</v>
      </c>
      <c r="L19" s="404">
        <v>0</v>
      </c>
      <c r="M19" s="404">
        <v>0</v>
      </c>
      <c r="N19" s="404">
        <v>0</v>
      </c>
      <c r="O19" s="448"/>
      <c r="P19" s="407"/>
    </row>
    <row r="20" spans="1:16" ht="21" customHeight="1">
      <c r="A20" s="486" t="s">
        <v>141</v>
      </c>
      <c r="B20" s="424" t="s">
        <v>202</v>
      </c>
      <c r="C20" s="399">
        <v>0</v>
      </c>
      <c r="D20" s="404">
        <v>0</v>
      </c>
      <c r="E20" s="399">
        <v>0</v>
      </c>
      <c r="F20" s="404">
        <v>0</v>
      </c>
      <c r="G20" s="404">
        <v>0</v>
      </c>
      <c r="H20" s="404">
        <v>0</v>
      </c>
      <c r="I20" s="404">
        <v>0</v>
      </c>
      <c r="J20" s="404">
        <v>0</v>
      </c>
      <c r="K20" s="404">
        <v>0</v>
      </c>
      <c r="L20" s="404">
        <v>0</v>
      </c>
      <c r="M20" s="404">
        <v>0</v>
      </c>
      <c r="N20" s="404">
        <v>0</v>
      </c>
      <c r="O20" s="448"/>
      <c r="P20" s="407"/>
    </row>
    <row r="21" spans="1:16" ht="15.75">
      <c r="A21" s="486" t="s">
        <v>143</v>
      </c>
      <c r="B21" s="424" t="s">
        <v>142</v>
      </c>
      <c r="C21" s="399">
        <v>60704681.043</v>
      </c>
      <c r="D21" s="404">
        <v>16809899.5</v>
      </c>
      <c r="E21" s="399">
        <v>37612714.043</v>
      </c>
      <c r="F21" s="404">
        <v>363661.007</v>
      </c>
      <c r="G21" s="404">
        <v>37249053.036</v>
      </c>
      <c r="H21" s="404">
        <v>2200</v>
      </c>
      <c r="I21" s="404">
        <v>2017778.5</v>
      </c>
      <c r="J21" s="404">
        <v>2508783</v>
      </c>
      <c r="K21" s="404">
        <v>14350</v>
      </c>
      <c r="L21" s="404">
        <v>1730632</v>
      </c>
      <c r="M21" s="404">
        <v>0</v>
      </c>
      <c r="N21" s="404">
        <v>8324</v>
      </c>
      <c r="O21" s="448"/>
      <c r="P21" s="407"/>
    </row>
    <row r="22" spans="1:16" ht="21" customHeight="1">
      <c r="A22" s="486" t="s">
        <v>145</v>
      </c>
      <c r="B22" s="424" t="s">
        <v>144</v>
      </c>
      <c r="C22" s="399">
        <v>335177</v>
      </c>
      <c r="D22" s="404">
        <v>265941</v>
      </c>
      <c r="E22" s="399">
        <v>14250</v>
      </c>
      <c r="F22" s="404">
        <v>0</v>
      </c>
      <c r="G22" s="404">
        <v>14250</v>
      </c>
      <c r="H22" s="404">
        <v>0</v>
      </c>
      <c r="I22" s="404">
        <v>0</v>
      </c>
      <c r="J22" s="404">
        <v>54986</v>
      </c>
      <c r="K22" s="404">
        <v>0</v>
      </c>
      <c r="L22" s="404">
        <v>0</v>
      </c>
      <c r="M22" s="404">
        <v>0</v>
      </c>
      <c r="N22" s="404">
        <v>0</v>
      </c>
      <c r="O22" s="448"/>
      <c r="P22" s="407"/>
    </row>
    <row r="23" spans="1:16" ht="21" customHeight="1">
      <c r="A23" s="486" t="s">
        <v>147</v>
      </c>
      <c r="B23" s="424" t="s">
        <v>146</v>
      </c>
      <c r="C23" s="399">
        <v>42083</v>
      </c>
      <c r="D23" s="404">
        <v>40493</v>
      </c>
      <c r="E23" s="399">
        <v>1590</v>
      </c>
      <c r="F23" s="404">
        <v>0</v>
      </c>
      <c r="G23" s="404">
        <v>1590</v>
      </c>
      <c r="H23" s="404">
        <v>0</v>
      </c>
      <c r="I23" s="404">
        <v>0</v>
      </c>
      <c r="J23" s="404">
        <v>0</v>
      </c>
      <c r="K23" s="404">
        <v>0</v>
      </c>
      <c r="L23" s="404">
        <v>0</v>
      </c>
      <c r="M23" s="404">
        <v>0</v>
      </c>
      <c r="N23" s="404">
        <v>0</v>
      </c>
      <c r="O23" s="448"/>
      <c r="P23" s="407"/>
    </row>
    <row r="24" spans="1:16" ht="25.5">
      <c r="A24" s="486" t="s">
        <v>149</v>
      </c>
      <c r="B24" s="426" t="s">
        <v>148</v>
      </c>
      <c r="C24" s="399">
        <v>0</v>
      </c>
      <c r="D24" s="404">
        <v>0</v>
      </c>
      <c r="E24" s="399">
        <v>0</v>
      </c>
      <c r="F24" s="404">
        <v>0</v>
      </c>
      <c r="G24" s="404">
        <v>0</v>
      </c>
      <c r="H24" s="404">
        <v>0</v>
      </c>
      <c r="I24" s="404">
        <v>0</v>
      </c>
      <c r="J24" s="404">
        <v>0</v>
      </c>
      <c r="K24" s="404">
        <v>0</v>
      </c>
      <c r="L24" s="404">
        <v>0</v>
      </c>
      <c r="M24" s="404">
        <v>0</v>
      </c>
      <c r="N24" s="404">
        <v>0</v>
      </c>
      <c r="O24" s="448"/>
      <c r="P24" s="407"/>
    </row>
    <row r="25" spans="1:16" ht="21" customHeight="1">
      <c r="A25" s="486" t="s">
        <v>186</v>
      </c>
      <c r="B25" s="424" t="s">
        <v>150</v>
      </c>
      <c r="C25" s="399">
        <v>420250.604</v>
      </c>
      <c r="D25" s="404">
        <v>288733</v>
      </c>
      <c r="E25" s="399">
        <v>13084.104000000001</v>
      </c>
      <c r="F25" s="404">
        <v>590.004</v>
      </c>
      <c r="G25" s="404">
        <v>12494.1</v>
      </c>
      <c r="H25" s="404">
        <v>0</v>
      </c>
      <c r="I25" s="404">
        <v>13904</v>
      </c>
      <c r="J25" s="404">
        <v>97917</v>
      </c>
      <c r="K25" s="404">
        <v>0</v>
      </c>
      <c r="L25" s="404">
        <v>0</v>
      </c>
      <c r="M25" s="404">
        <v>0</v>
      </c>
      <c r="N25" s="404">
        <v>6612.5</v>
      </c>
      <c r="O25" s="448"/>
      <c r="P25" s="407"/>
    </row>
    <row r="26" spans="1:16" ht="21" customHeight="1">
      <c r="A26" s="487" t="s">
        <v>53</v>
      </c>
      <c r="B26" s="391" t="s">
        <v>151</v>
      </c>
      <c r="C26" s="399">
        <v>86872955</v>
      </c>
      <c r="D26" s="399">
        <v>15054127</v>
      </c>
      <c r="E26" s="399">
        <v>68781803</v>
      </c>
      <c r="F26" s="399">
        <v>997622</v>
      </c>
      <c r="G26" s="399">
        <v>67784181</v>
      </c>
      <c r="H26" s="935">
        <v>3500</v>
      </c>
      <c r="I26" s="399">
        <v>1035578</v>
      </c>
      <c r="J26" s="399">
        <v>1991994</v>
      </c>
      <c r="K26" s="399">
        <v>5953</v>
      </c>
      <c r="L26" s="399">
        <v>0</v>
      </c>
      <c r="M26" s="399">
        <v>0</v>
      </c>
      <c r="N26" s="399">
        <v>0</v>
      </c>
      <c r="O26" s="450"/>
      <c r="P26" s="446"/>
    </row>
    <row r="27" spans="1:16" ht="30.75" customHeight="1">
      <c r="A27" s="509" t="s">
        <v>555</v>
      </c>
      <c r="B27" s="456" t="s">
        <v>203</v>
      </c>
      <c r="C27" s="507">
        <f>(C18+C19+C20)/C17</f>
        <v>0.16196591724071074</v>
      </c>
      <c r="D27" s="508">
        <f aca="true" t="shared" si="0" ref="D27:N27">(D18+D19+D20)/D17</f>
        <v>0.2583351697333215</v>
      </c>
      <c r="E27" s="507">
        <f t="shared" si="0"/>
        <v>0.08035469729275789</v>
      </c>
      <c r="F27" s="508">
        <f t="shared" si="0"/>
        <v>0.152530258779501</v>
      </c>
      <c r="G27" s="508">
        <f t="shared" si="0"/>
        <v>0.0795887424008836</v>
      </c>
      <c r="H27" s="508">
        <f t="shared" si="0"/>
        <v>0.8482758620689655</v>
      </c>
      <c r="I27" s="508">
        <f t="shared" si="0"/>
        <v>0.41559601478899705</v>
      </c>
      <c r="J27" s="508">
        <f t="shared" si="0"/>
        <v>0.20815299979413118</v>
      </c>
      <c r="K27" s="508">
        <f t="shared" si="0"/>
        <v>0.13642655112234459</v>
      </c>
      <c r="L27" s="508">
        <f t="shared" si="0"/>
        <v>0</v>
      </c>
      <c r="M27" s="508" t="e">
        <f t="shared" si="0"/>
        <v>#DIV/0!</v>
      </c>
      <c r="N27" s="508">
        <f t="shared" si="0"/>
        <v>0.9617862830754668</v>
      </c>
      <c r="O27" s="448"/>
      <c r="P27" s="407"/>
    </row>
    <row r="28" ht="15"/>
    <row r="29" ht="15"/>
    <row r="30" spans="3:14" ht="15">
      <c r="C30" s="388">
        <f>C11-C14-C16</f>
        <v>0</v>
      </c>
      <c r="D30" s="388">
        <f aca="true" t="shared" si="1" ref="D30:N30">D11-D14-D16</f>
        <v>0</v>
      </c>
      <c r="E30" s="388">
        <f t="shared" si="1"/>
        <v>0</v>
      </c>
      <c r="F30" s="388">
        <f t="shared" si="1"/>
        <v>0</v>
      </c>
      <c r="G30" s="388">
        <f t="shared" si="1"/>
        <v>0</v>
      </c>
      <c r="H30" s="388">
        <f t="shared" si="1"/>
        <v>0</v>
      </c>
      <c r="I30" s="388">
        <f t="shared" si="1"/>
        <v>0</v>
      </c>
      <c r="J30" s="388">
        <f t="shared" si="1"/>
        <v>0</v>
      </c>
      <c r="K30" s="388">
        <f t="shared" si="1"/>
        <v>0</v>
      </c>
      <c r="L30" s="388">
        <f t="shared" si="1"/>
        <v>0</v>
      </c>
      <c r="M30" s="388">
        <f t="shared" si="1"/>
        <v>0</v>
      </c>
      <c r="N30" s="388">
        <f t="shared" si="1"/>
        <v>0</v>
      </c>
    </row>
  </sheetData>
  <sheetProtection/>
  <mergeCells count="21">
    <mergeCell ref="A10:B10"/>
    <mergeCell ref="H7:H9"/>
    <mergeCell ref="I7:I9"/>
    <mergeCell ref="F8:G8"/>
    <mergeCell ref="E7:G7"/>
    <mergeCell ref="D7:D9"/>
    <mergeCell ref="O8:P8"/>
    <mergeCell ref="D2:I2"/>
    <mergeCell ref="E8:E9"/>
    <mergeCell ref="L7:L9"/>
    <mergeCell ref="M7:M9"/>
    <mergeCell ref="D6:N6"/>
    <mergeCell ref="N7:N9"/>
    <mergeCell ref="A1:B1"/>
    <mergeCell ref="A2:C2"/>
    <mergeCell ref="A3:B3"/>
    <mergeCell ref="A6:B9"/>
    <mergeCell ref="C6:C9"/>
    <mergeCell ref="K7:K9"/>
    <mergeCell ref="J7:J9"/>
    <mergeCell ref="D3:J3"/>
  </mergeCells>
  <printOptions/>
  <pageMargins left="0" right="0" top="0.2" bottom="0" header="0.5" footer="0.32"/>
  <pageSetup horizontalDpi="600" verticalDpi="600" orientation="landscape" paperSize="9" scale="91"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view="pageBreakPreview" zoomScale="55" zoomScaleNormal="80" zoomScaleSheetLayoutView="55" zoomScalePageLayoutView="0" workbookViewId="0" topLeftCell="A16">
      <selection activeCell="C4" sqref="C4:C29"/>
    </sheetView>
  </sheetViews>
  <sheetFormatPr defaultColWidth="9.00390625" defaultRowHeight="15.75"/>
  <cols>
    <col min="1" max="1" width="4.25390625" style="416" customWidth="1"/>
    <col min="2" max="2" width="46.875" style="416" customWidth="1"/>
    <col min="3" max="3" width="47.75390625" style="416" customWidth="1"/>
    <col min="4" max="16384" width="9.00390625" style="416" customWidth="1"/>
  </cols>
  <sheetData>
    <row r="1" spans="1:3" s="429" customFormat="1" ht="36" customHeight="1">
      <c r="A1" s="1414" t="s">
        <v>205</v>
      </c>
      <c r="B1" s="1415"/>
      <c r="C1" s="1415"/>
    </row>
    <row r="2" spans="1:3" s="437" customFormat="1" ht="21.75" customHeight="1">
      <c r="A2" s="1436" t="s">
        <v>70</v>
      </c>
      <c r="B2" s="1437"/>
      <c r="C2" s="457" t="s">
        <v>342</v>
      </c>
    </row>
    <row r="3" spans="1:3" s="437" customFormat="1" ht="24.75" customHeight="1">
      <c r="A3" s="1438" t="s">
        <v>6</v>
      </c>
      <c r="B3" s="1439"/>
      <c r="C3" s="19">
        <v>1</v>
      </c>
    </row>
    <row r="4" spans="1:3" ht="21" customHeight="1">
      <c r="A4" s="393" t="s">
        <v>52</v>
      </c>
      <c r="B4" s="495" t="s">
        <v>565</v>
      </c>
      <c r="C4" s="727">
        <v>335177</v>
      </c>
    </row>
    <row r="5" spans="1:3" s="26" customFormat="1" ht="21" customHeight="1">
      <c r="A5" s="439" t="s">
        <v>54</v>
      </c>
      <c r="B5" s="497" t="s">
        <v>153</v>
      </c>
      <c r="C5" s="728">
        <v>3050</v>
      </c>
    </row>
    <row r="6" spans="1:3" s="26" customFormat="1" ht="21" customHeight="1">
      <c r="A6" s="439" t="s">
        <v>55</v>
      </c>
      <c r="B6" s="497" t="s">
        <v>154</v>
      </c>
      <c r="C6" s="728">
        <v>0</v>
      </c>
    </row>
    <row r="7" spans="1:3" s="26" customFormat="1" ht="21" customHeight="1">
      <c r="A7" s="439" t="s">
        <v>141</v>
      </c>
      <c r="B7" s="497" t="s">
        <v>155</v>
      </c>
      <c r="C7" s="728">
        <v>137079</v>
      </c>
    </row>
    <row r="8" spans="1:3" s="26" customFormat="1" ht="21" customHeight="1">
      <c r="A8" s="439" t="s">
        <v>143</v>
      </c>
      <c r="B8" s="497" t="s">
        <v>156</v>
      </c>
      <c r="C8" s="728">
        <v>70502</v>
      </c>
    </row>
    <row r="9" spans="1:3" s="26" customFormat="1" ht="21" customHeight="1">
      <c r="A9" s="439" t="s">
        <v>145</v>
      </c>
      <c r="B9" s="497" t="s">
        <v>157</v>
      </c>
      <c r="C9" s="728">
        <v>0</v>
      </c>
    </row>
    <row r="10" spans="1:3" s="26" customFormat="1" ht="21" customHeight="1">
      <c r="A10" s="439" t="s">
        <v>147</v>
      </c>
      <c r="B10" s="497" t="s">
        <v>158</v>
      </c>
      <c r="C10" s="728">
        <v>0</v>
      </c>
    </row>
    <row r="11" spans="1:3" s="26" customFormat="1" ht="21" customHeight="1">
      <c r="A11" s="439" t="s">
        <v>149</v>
      </c>
      <c r="B11" s="497" t="s">
        <v>160</v>
      </c>
      <c r="C11" s="728">
        <v>124546</v>
      </c>
    </row>
    <row r="12" spans="1:3" s="440" customFormat="1" ht="21" customHeight="1">
      <c r="A12" s="393" t="s">
        <v>53</v>
      </c>
      <c r="B12" s="495" t="s">
        <v>561</v>
      </c>
      <c r="C12" s="727">
        <v>42083</v>
      </c>
    </row>
    <row r="13" spans="1:3" s="26" customFormat="1" ht="21" customHeight="1">
      <c r="A13" s="438" t="s">
        <v>56</v>
      </c>
      <c r="B13" s="497" t="s">
        <v>159</v>
      </c>
      <c r="C13" s="728">
        <v>42083</v>
      </c>
    </row>
    <row r="14" spans="1:3" ht="21" customHeight="1">
      <c r="A14" s="439" t="s">
        <v>57</v>
      </c>
      <c r="B14" s="497" t="s">
        <v>160</v>
      </c>
      <c r="C14" s="728">
        <v>0</v>
      </c>
    </row>
    <row r="15" spans="1:3" ht="21" customHeight="1">
      <c r="A15" s="393" t="s">
        <v>58</v>
      </c>
      <c r="B15" s="729" t="s">
        <v>150</v>
      </c>
      <c r="C15" s="727">
        <v>420250.604</v>
      </c>
    </row>
    <row r="16" spans="1:3" ht="21" customHeight="1">
      <c r="A16" s="439" t="s">
        <v>161</v>
      </c>
      <c r="B16" s="497" t="s">
        <v>189</v>
      </c>
      <c r="C16" s="728">
        <v>327345.604</v>
      </c>
    </row>
    <row r="17" spans="1:3" s="26" customFormat="1" ht="30">
      <c r="A17" s="439" t="s">
        <v>163</v>
      </c>
      <c r="B17" s="497" t="s">
        <v>164</v>
      </c>
      <c r="C17" s="728">
        <v>92905</v>
      </c>
    </row>
    <row r="18" spans="1:3" s="26" customFormat="1" ht="30">
      <c r="A18" s="439" t="s">
        <v>165</v>
      </c>
      <c r="B18" s="497" t="s">
        <v>166</v>
      </c>
      <c r="C18" s="728">
        <v>0</v>
      </c>
    </row>
    <row r="19" spans="1:3" s="26" customFormat="1" ht="21" customHeight="1">
      <c r="A19" s="393" t="s">
        <v>73</v>
      </c>
      <c r="B19" s="495" t="s">
        <v>566</v>
      </c>
      <c r="C19" s="727">
        <v>196443</v>
      </c>
    </row>
    <row r="20" spans="1:3" s="26" customFormat="1" ht="21" customHeight="1">
      <c r="A20" s="439" t="s">
        <v>167</v>
      </c>
      <c r="B20" s="497" t="s">
        <v>168</v>
      </c>
      <c r="C20" s="728">
        <v>21761</v>
      </c>
    </row>
    <row r="21" spans="1:3" s="26" customFormat="1" ht="21" customHeight="1">
      <c r="A21" s="439" t="s">
        <v>169</v>
      </c>
      <c r="B21" s="497" t="s">
        <v>170</v>
      </c>
      <c r="C21" s="728">
        <v>0</v>
      </c>
    </row>
    <row r="22" spans="1:3" s="26" customFormat="1" ht="21" customHeight="1">
      <c r="A22" s="439" t="s">
        <v>171</v>
      </c>
      <c r="B22" s="497" t="s">
        <v>172</v>
      </c>
      <c r="C22" s="728">
        <v>115327</v>
      </c>
    </row>
    <row r="23" spans="1:3" s="26" customFormat="1" ht="21" customHeight="1">
      <c r="A23" s="439" t="s">
        <v>173</v>
      </c>
      <c r="B23" s="497" t="s">
        <v>156</v>
      </c>
      <c r="C23" s="728">
        <v>0</v>
      </c>
    </row>
    <row r="24" spans="1:3" s="26" customFormat="1" ht="21" customHeight="1">
      <c r="A24" s="439" t="s">
        <v>174</v>
      </c>
      <c r="B24" s="497" t="s">
        <v>204</v>
      </c>
      <c r="C24" s="728">
        <v>59355</v>
      </c>
    </row>
    <row r="25" spans="1:3" s="26" customFormat="1" ht="21" customHeight="1">
      <c r="A25" s="439" t="s">
        <v>175</v>
      </c>
      <c r="B25" s="497" t="s">
        <v>176</v>
      </c>
      <c r="C25" s="728">
        <v>0</v>
      </c>
    </row>
    <row r="26" spans="1:3" s="26" customFormat="1" ht="21" customHeight="1">
      <c r="A26" s="393" t="s">
        <v>74</v>
      </c>
      <c r="B26" s="495" t="s">
        <v>564</v>
      </c>
      <c r="C26" s="727">
        <v>86872955</v>
      </c>
    </row>
    <row r="27" spans="1:3" s="26" customFormat="1" ht="21" customHeight="1">
      <c r="A27" s="439" t="s">
        <v>177</v>
      </c>
      <c r="B27" s="497" t="s">
        <v>168</v>
      </c>
      <c r="C27" s="728">
        <v>85242208</v>
      </c>
    </row>
    <row r="28" spans="1:3" ht="21" customHeight="1">
      <c r="A28" s="439" t="s">
        <v>178</v>
      </c>
      <c r="B28" s="497" t="s">
        <v>170</v>
      </c>
      <c r="C28" s="728">
        <v>10973</v>
      </c>
    </row>
    <row r="29" spans="1:3" s="26" customFormat="1" ht="21" customHeight="1">
      <c r="A29" s="439" t="s">
        <v>179</v>
      </c>
      <c r="B29" s="497" t="s">
        <v>180</v>
      </c>
      <c r="C29" s="728">
        <v>1619774</v>
      </c>
    </row>
    <row r="30" spans="1:3" s="437" customFormat="1" ht="27" customHeight="1">
      <c r="A30" s="1435"/>
      <c r="B30" s="1435"/>
      <c r="C30" s="510" t="str">
        <f>'Thong tin'!B9</f>
        <v>Tây Ninh, ngày ……  tháng ……... năm 2020</v>
      </c>
    </row>
    <row r="31" spans="1:3" s="437" customFormat="1" ht="18.75">
      <c r="A31" s="1412" t="s">
        <v>181</v>
      </c>
      <c r="B31" s="1412"/>
      <c r="C31" s="984" t="str">
        <f>'Thong tin'!B8</f>
        <v>CỤC TRƯỞNG</v>
      </c>
    </row>
    <row r="32" spans="1:3" s="459" customFormat="1" ht="18.75">
      <c r="A32" s="511"/>
      <c r="B32" s="512"/>
      <c r="C32" s="513"/>
    </row>
    <row r="33" spans="1:3" s="437" customFormat="1" ht="15.75" customHeight="1">
      <c r="A33" s="511"/>
      <c r="B33" s="514"/>
      <c r="C33" s="511"/>
    </row>
    <row r="34" spans="1:3" s="437" customFormat="1" ht="15.75" customHeight="1">
      <c r="A34" s="511"/>
      <c r="B34" s="514"/>
      <c r="C34" s="511"/>
    </row>
    <row r="35" spans="1:3" s="437" customFormat="1" ht="15.75" customHeight="1">
      <c r="A35" s="511"/>
      <c r="B35" s="515"/>
      <c r="C35" s="513"/>
    </row>
    <row r="36" spans="1:3" s="437" customFormat="1" ht="15.75" customHeight="1">
      <c r="A36" s="511"/>
      <c r="B36" s="514"/>
      <c r="C36" s="511"/>
    </row>
    <row r="37" spans="1:3" s="437" customFormat="1" ht="18.75" hidden="1">
      <c r="A37" s="516" t="s">
        <v>47</v>
      </c>
      <c r="B37" s="517"/>
      <c r="C37" s="517"/>
    </row>
    <row r="38" spans="1:3" s="437" customFormat="1" ht="18.75" hidden="1">
      <c r="A38" s="511"/>
      <c r="B38" s="511" t="s">
        <v>50</v>
      </c>
      <c r="C38" s="511"/>
    </row>
    <row r="39" spans="1:3" s="437" customFormat="1" ht="18.75" hidden="1">
      <c r="A39" s="511"/>
      <c r="B39" s="511" t="s">
        <v>64</v>
      </c>
      <c r="C39" s="511"/>
    </row>
    <row r="40" spans="1:3" s="437" customFormat="1" ht="18.75" hidden="1">
      <c r="A40" s="511"/>
      <c r="B40" s="511" t="s">
        <v>62</v>
      </c>
      <c r="C40" s="511"/>
    </row>
    <row r="41" spans="1:3" s="437" customFormat="1" ht="18.75" hidden="1">
      <c r="A41" s="511"/>
      <c r="B41" s="511" t="s">
        <v>65</v>
      </c>
      <c r="C41" s="511"/>
    </row>
    <row r="42" spans="1:3" s="437" customFormat="1" ht="18.75">
      <c r="A42" s="511"/>
      <c r="B42" s="511"/>
      <c r="C42" s="511"/>
    </row>
    <row r="43" spans="1:3" s="437" customFormat="1" ht="18.75">
      <c r="A43" s="1412" t="str">
        <f>'Thong tin'!B6</f>
        <v>Đỗ Trung Hậu</v>
      </c>
      <c r="B43" s="1412"/>
      <c r="C43" s="506" t="str">
        <f>'Thong tin'!B7</f>
        <v>Võ Xuân Biên</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scale="92"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30"/>
  <sheetViews>
    <sheetView showZeros="0" view="pageBreakPreview" zoomScaleNormal="85" zoomScaleSheetLayoutView="100" zoomScalePageLayoutView="0" workbookViewId="0" topLeftCell="A19">
      <selection activeCell="B24" sqref="B24"/>
    </sheetView>
  </sheetViews>
  <sheetFormatPr defaultColWidth="9.00390625" defaultRowHeight="15.75"/>
  <cols>
    <col min="1" max="1" width="3.625" style="429" customWidth="1"/>
    <col min="2" max="2" width="21.625" style="388" customWidth="1"/>
    <col min="3" max="4" width="11.75390625" style="388" customWidth="1"/>
    <col min="5" max="5" width="9.75390625" style="388" customWidth="1"/>
    <col min="6" max="6" width="7.625" style="388" customWidth="1"/>
    <col min="7" max="7" width="10.25390625" style="388" customWidth="1"/>
    <col min="8" max="8" width="8.875" style="388" customWidth="1"/>
    <col min="9" max="9" width="9.375" style="388" customWidth="1"/>
    <col min="10" max="10" width="10.75390625" style="388" customWidth="1"/>
    <col min="11" max="11" width="11.25390625" style="388" customWidth="1"/>
    <col min="12" max="12" width="6.875" style="388" customWidth="1"/>
    <col min="13" max="13" width="8.125" style="388" customWidth="1"/>
    <col min="14" max="14" width="4.50390625" style="388" customWidth="1"/>
    <col min="15" max="15" width="3.75390625" style="388" customWidth="1"/>
    <col min="16" max="16384" width="9.00390625" style="388" customWidth="1"/>
  </cols>
  <sheetData>
    <row r="1" spans="1:17" ht="24.75" customHeight="1">
      <c r="A1" s="1370" t="s">
        <v>32</v>
      </c>
      <c r="B1" s="1370"/>
      <c r="C1" s="408"/>
      <c r="D1" s="1371" t="s">
        <v>194</v>
      </c>
      <c r="E1" s="1371"/>
      <c r="F1" s="1371"/>
      <c r="G1" s="1371"/>
      <c r="H1" s="1371"/>
      <c r="I1" s="1371"/>
      <c r="J1" s="1371"/>
      <c r="K1" s="1371"/>
      <c r="L1" s="1372" t="s">
        <v>557</v>
      </c>
      <c r="M1" s="1372"/>
      <c r="N1" s="1372"/>
      <c r="O1" s="1372"/>
      <c r="P1" s="407"/>
      <c r="Q1" s="407"/>
    </row>
    <row r="2" spans="1:17" ht="16.5" customHeight="1">
      <c r="A2" s="1422" t="s">
        <v>344</v>
      </c>
      <c r="B2" s="1422"/>
      <c r="C2" s="1422"/>
      <c r="D2" s="1371" t="s">
        <v>183</v>
      </c>
      <c r="E2" s="1371"/>
      <c r="F2" s="1371"/>
      <c r="G2" s="1371"/>
      <c r="H2" s="1371"/>
      <c r="I2" s="1371"/>
      <c r="J2" s="1371"/>
      <c r="K2" s="1371"/>
      <c r="L2" s="1373" t="str">
        <f>'Thong tin'!B5</f>
        <v>Cục THADS tỉnh Tây Ninh</v>
      </c>
      <c r="M2" s="1373"/>
      <c r="N2" s="1373"/>
      <c r="O2" s="1373"/>
      <c r="P2" s="407"/>
      <c r="Q2" s="417"/>
    </row>
    <row r="3" spans="1:17" ht="16.5" customHeight="1">
      <c r="A3" s="1422" t="s">
        <v>345</v>
      </c>
      <c r="B3" s="1422"/>
      <c r="C3" s="407"/>
      <c r="D3" s="1374" t="str">
        <f>'Thong tin'!B4</f>
        <v>03 tháng / Năm 2020 (từ 01/10/2019 đến 31/12/2019)</v>
      </c>
      <c r="E3" s="1374"/>
      <c r="F3" s="1374"/>
      <c r="G3" s="1374"/>
      <c r="H3" s="1374"/>
      <c r="I3" s="1374"/>
      <c r="J3" s="1374"/>
      <c r="K3" s="1374"/>
      <c r="L3" s="1372" t="s">
        <v>523</v>
      </c>
      <c r="M3" s="1372"/>
      <c r="N3" s="1372"/>
      <c r="O3" s="1372"/>
      <c r="P3" s="407"/>
      <c r="Q3" s="448"/>
    </row>
    <row r="4" spans="1:17" ht="16.5" customHeight="1">
      <c r="A4" s="411" t="s">
        <v>119</v>
      </c>
      <c r="B4" s="412"/>
      <c r="C4" s="413"/>
      <c r="D4" s="414"/>
      <c r="E4" s="414"/>
      <c r="F4" s="413"/>
      <c r="G4" s="415"/>
      <c r="H4" s="415"/>
      <c r="I4" s="415"/>
      <c r="J4" s="413"/>
      <c r="K4" s="414"/>
      <c r="L4" s="1373" t="s">
        <v>412</v>
      </c>
      <c r="M4" s="1373"/>
      <c r="N4" s="1373"/>
      <c r="O4" s="1373"/>
      <c r="P4" s="407"/>
      <c r="Q4" s="448"/>
    </row>
    <row r="5" spans="1:17" ht="16.5" customHeight="1">
      <c r="A5" s="416"/>
      <c r="B5" s="413"/>
      <c r="C5" s="413"/>
      <c r="D5" s="413"/>
      <c r="E5" s="413"/>
      <c r="F5" s="417"/>
      <c r="G5" s="418"/>
      <c r="H5" s="418"/>
      <c r="I5" s="418"/>
      <c r="J5" s="417"/>
      <c r="K5" s="419"/>
      <c r="L5" s="419"/>
      <c r="O5" s="967" t="s">
        <v>195</v>
      </c>
      <c r="P5" s="407"/>
      <c r="Q5" s="448"/>
    </row>
    <row r="6" spans="1:17" ht="18.75" customHeight="1">
      <c r="A6" s="1384" t="s">
        <v>69</v>
      </c>
      <c r="B6" s="1385"/>
      <c r="C6" s="1390" t="s">
        <v>38</v>
      </c>
      <c r="D6" s="1390" t="s">
        <v>337</v>
      </c>
      <c r="E6" s="1392"/>
      <c r="F6" s="1392"/>
      <c r="G6" s="1392"/>
      <c r="H6" s="1392"/>
      <c r="I6" s="1392"/>
      <c r="J6" s="1392"/>
      <c r="K6" s="1392"/>
      <c r="L6" s="1392"/>
      <c r="M6" s="1392"/>
      <c r="N6" s="1392"/>
      <c r="O6" s="1393"/>
      <c r="P6" s="446"/>
      <c r="Q6" s="450"/>
    </row>
    <row r="7" spans="1:17" ht="20.25" customHeight="1">
      <c r="A7" s="1386"/>
      <c r="B7" s="1387"/>
      <c r="C7" s="1391"/>
      <c r="D7" s="1442" t="s">
        <v>120</v>
      </c>
      <c r="E7" s="1432" t="s">
        <v>121</v>
      </c>
      <c r="F7" s="1433"/>
      <c r="G7" s="1434"/>
      <c r="H7" s="1423" t="s">
        <v>122</v>
      </c>
      <c r="I7" s="1423" t="s">
        <v>123</v>
      </c>
      <c r="J7" s="1423" t="s">
        <v>199</v>
      </c>
      <c r="K7" s="1423" t="s">
        <v>125</v>
      </c>
      <c r="L7" s="1423" t="s">
        <v>126</v>
      </c>
      <c r="M7" s="1423" t="s">
        <v>127</v>
      </c>
      <c r="N7" s="1423" t="s">
        <v>184</v>
      </c>
      <c r="O7" s="1423" t="s">
        <v>128</v>
      </c>
      <c r="P7" s="448"/>
      <c r="Q7" s="448"/>
    </row>
    <row r="8" spans="1:17" ht="21.75" customHeight="1">
      <c r="A8" s="1386"/>
      <c r="B8" s="1387"/>
      <c r="C8" s="1391"/>
      <c r="D8" s="1442"/>
      <c r="E8" s="1427" t="s">
        <v>37</v>
      </c>
      <c r="F8" s="1430" t="s">
        <v>7</v>
      </c>
      <c r="G8" s="1431"/>
      <c r="H8" s="1423"/>
      <c r="I8" s="1423"/>
      <c r="J8" s="1423"/>
      <c r="K8" s="1423"/>
      <c r="L8" s="1423"/>
      <c r="M8" s="1423"/>
      <c r="N8" s="1423"/>
      <c r="O8" s="1423"/>
      <c r="P8" s="1426"/>
      <c r="Q8" s="1426"/>
    </row>
    <row r="9" spans="1:17" ht="21.75" customHeight="1">
      <c r="A9" s="1388"/>
      <c r="B9" s="1389"/>
      <c r="C9" s="1391"/>
      <c r="D9" s="1443"/>
      <c r="E9" s="1424"/>
      <c r="F9" s="518" t="s">
        <v>200</v>
      </c>
      <c r="G9" s="519" t="s">
        <v>201</v>
      </c>
      <c r="H9" s="1424"/>
      <c r="I9" s="1424"/>
      <c r="J9" s="1424"/>
      <c r="K9" s="1424"/>
      <c r="L9" s="1424"/>
      <c r="M9" s="1424"/>
      <c r="N9" s="1424"/>
      <c r="O9" s="1424"/>
      <c r="P9" s="451"/>
      <c r="Q9" s="451"/>
    </row>
    <row r="10" spans="1:17" s="981" customFormat="1" ht="15" customHeight="1">
      <c r="A10" s="1440" t="s">
        <v>40</v>
      </c>
      <c r="B10" s="1441"/>
      <c r="C10" s="979">
        <v>1</v>
      </c>
      <c r="D10" s="979">
        <v>2</v>
      </c>
      <c r="E10" s="979">
        <v>3</v>
      </c>
      <c r="F10" s="979">
        <v>4</v>
      </c>
      <c r="G10" s="979">
        <v>5</v>
      </c>
      <c r="H10" s="979">
        <v>6</v>
      </c>
      <c r="I10" s="979">
        <v>7</v>
      </c>
      <c r="J10" s="979">
        <v>8</v>
      </c>
      <c r="K10" s="979">
        <v>9</v>
      </c>
      <c r="L10" s="979">
        <v>10</v>
      </c>
      <c r="M10" s="979">
        <v>11</v>
      </c>
      <c r="N10" s="979">
        <v>12</v>
      </c>
      <c r="O10" s="979">
        <v>13</v>
      </c>
      <c r="P10" s="980"/>
      <c r="Q10" s="980"/>
    </row>
    <row r="11" spans="1:17" ht="21" customHeight="1">
      <c r="A11" s="485" t="s">
        <v>0</v>
      </c>
      <c r="B11" s="421" t="s">
        <v>131</v>
      </c>
      <c r="C11" s="480">
        <v>2296757436</v>
      </c>
      <c r="D11" s="480">
        <v>1798978111</v>
      </c>
      <c r="E11" s="480">
        <v>98007557</v>
      </c>
      <c r="F11" s="480">
        <v>0</v>
      </c>
      <c r="G11" s="480">
        <v>98007557</v>
      </c>
      <c r="H11" s="480">
        <v>0</v>
      </c>
      <c r="I11" s="480">
        <v>34759177</v>
      </c>
      <c r="J11" s="480">
        <v>359142449</v>
      </c>
      <c r="K11" s="480">
        <v>1870616</v>
      </c>
      <c r="L11" s="480">
        <v>0</v>
      </c>
      <c r="M11" s="480">
        <v>3999526</v>
      </c>
      <c r="N11" s="480">
        <v>0</v>
      </c>
      <c r="O11" s="480"/>
      <c r="P11" s="450"/>
      <c r="Q11" s="450"/>
    </row>
    <row r="12" spans="1:17" s="949" customFormat="1" ht="21" customHeight="1">
      <c r="A12" s="911">
        <v>1</v>
      </c>
      <c r="B12" s="912" t="s">
        <v>132</v>
      </c>
      <c r="C12" s="913">
        <v>1999300263</v>
      </c>
      <c r="D12" s="914">
        <v>1554806902</v>
      </c>
      <c r="E12" s="913">
        <v>85845956</v>
      </c>
      <c r="F12" s="914">
        <v>0</v>
      </c>
      <c r="G12" s="914">
        <v>85845956</v>
      </c>
      <c r="H12" s="914">
        <v>0</v>
      </c>
      <c r="I12" s="914">
        <v>26212742</v>
      </c>
      <c r="J12" s="914">
        <v>327512572</v>
      </c>
      <c r="K12" s="914">
        <v>1639757</v>
      </c>
      <c r="L12" s="914">
        <v>0</v>
      </c>
      <c r="M12" s="914">
        <v>3282334</v>
      </c>
      <c r="N12" s="914">
        <v>0</v>
      </c>
      <c r="O12" s="914"/>
      <c r="P12" s="965"/>
      <c r="Q12" s="965"/>
    </row>
    <row r="13" spans="1:17" ht="21" customHeight="1">
      <c r="A13" s="486">
        <v>2</v>
      </c>
      <c r="B13" s="424" t="s">
        <v>133</v>
      </c>
      <c r="C13" s="480">
        <v>297457173</v>
      </c>
      <c r="D13" s="481">
        <v>244171209</v>
      </c>
      <c r="E13" s="480">
        <v>12161601</v>
      </c>
      <c r="F13" s="481">
        <v>0</v>
      </c>
      <c r="G13" s="481">
        <v>12161601</v>
      </c>
      <c r="H13" s="481">
        <v>0</v>
      </c>
      <c r="I13" s="481">
        <v>8546435</v>
      </c>
      <c r="J13" s="481">
        <v>31629877</v>
      </c>
      <c r="K13" s="481">
        <v>230859</v>
      </c>
      <c r="L13" s="481">
        <v>0</v>
      </c>
      <c r="M13" s="481">
        <v>717192</v>
      </c>
      <c r="N13" s="481">
        <v>0</v>
      </c>
      <c r="O13" s="481"/>
      <c r="P13" s="448"/>
      <c r="Q13" s="448"/>
    </row>
    <row r="14" spans="1:17" ht="21" customHeight="1">
      <c r="A14" s="487" t="s">
        <v>1</v>
      </c>
      <c r="B14" s="391" t="s">
        <v>134</v>
      </c>
      <c r="C14" s="480">
        <v>25676261</v>
      </c>
      <c r="D14" s="481">
        <v>2031086</v>
      </c>
      <c r="E14" s="480">
        <v>57700</v>
      </c>
      <c r="F14" s="481">
        <v>0</v>
      </c>
      <c r="G14" s="481">
        <v>57700</v>
      </c>
      <c r="H14" s="481">
        <v>0</v>
      </c>
      <c r="I14" s="481">
        <v>29579</v>
      </c>
      <c r="J14" s="481">
        <v>23557896</v>
      </c>
      <c r="K14" s="481">
        <v>0</v>
      </c>
      <c r="L14" s="481">
        <v>0</v>
      </c>
      <c r="M14" s="481">
        <v>0</v>
      </c>
      <c r="N14" s="481">
        <v>0</v>
      </c>
      <c r="O14" s="481"/>
      <c r="P14" s="448"/>
      <c r="Q14" s="448"/>
    </row>
    <row r="15" spans="1:17" ht="21" customHeight="1">
      <c r="A15" s="487" t="s">
        <v>9</v>
      </c>
      <c r="B15" s="391" t="s">
        <v>135</v>
      </c>
      <c r="C15" s="480">
        <v>5262929</v>
      </c>
      <c r="D15" s="481">
        <v>5262929</v>
      </c>
      <c r="E15" s="480">
        <v>0</v>
      </c>
      <c r="F15" s="481">
        <v>0</v>
      </c>
      <c r="G15" s="481">
        <v>0</v>
      </c>
      <c r="H15" s="481">
        <v>0</v>
      </c>
      <c r="I15" s="481">
        <v>0</v>
      </c>
      <c r="J15" s="481">
        <v>0</v>
      </c>
      <c r="K15" s="481">
        <v>0</v>
      </c>
      <c r="L15" s="481">
        <v>0</v>
      </c>
      <c r="M15" s="481">
        <v>0</v>
      </c>
      <c r="N15" s="481">
        <v>0</v>
      </c>
      <c r="O15" s="481"/>
      <c r="P15" s="448"/>
      <c r="Q15" s="448"/>
    </row>
    <row r="16" spans="1:17" ht="21" customHeight="1">
      <c r="A16" s="487" t="s">
        <v>136</v>
      </c>
      <c r="B16" s="391" t="s">
        <v>137</v>
      </c>
      <c r="C16" s="480">
        <v>2271081175</v>
      </c>
      <c r="D16" s="480">
        <v>1796947025</v>
      </c>
      <c r="E16" s="480">
        <v>97949857</v>
      </c>
      <c r="F16" s="480">
        <v>0</v>
      </c>
      <c r="G16" s="480">
        <v>97949857</v>
      </c>
      <c r="H16" s="480">
        <v>0</v>
      </c>
      <c r="I16" s="480">
        <v>34729598</v>
      </c>
      <c r="J16" s="480">
        <v>335584553</v>
      </c>
      <c r="K16" s="480">
        <v>1870616</v>
      </c>
      <c r="L16" s="480">
        <v>0</v>
      </c>
      <c r="M16" s="480">
        <v>3999526</v>
      </c>
      <c r="N16" s="480">
        <v>0</v>
      </c>
      <c r="O16" s="480"/>
      <c r="P16" s="450"/>
      <c r="Q16" s="446"/>
    </row>
    <row r="17" spans="1:17" ht="21" customHeight="1">
      <c r="A17" s="487" t="s">
        <v>52</v>
      </c>
      <c r="B17" s="425" t="s">
        <v>138</v>
      </c>
      <c r="C17" s="480">
        <v>1195609759</v>
      </c>
      <c r="D17" s="480">
        <v>858012483</v>
      </c>
      <c r="E17" s="480">
        <v>48774923</v>
      </c>
      <c r="F17" s="480">
        <v>0</v>
      </c>
      <c r="G17" s="480">
        <v>48774923</v>
      </c>
      <c r="H17" s="480">
        <v>0</v>
      </c>
      <c r="I17" s="480">
        <v>23157731</v>
      </c>
      <c r="J17" s="480">
        <v>261787686</v>
      </c>
      <c r="K17" s="480">
        <v>972341</v>
      </c>
      <c r="L17" s="480">
        <v>0</v>
      </c>
      <c r="M17" s="480">
        <v>2904595</v>
      </c>
      <c r="N17" s="480">
        <v>0</v>
      </c>
      <c r="O17" s="480"/>
      <c r="P17" s="450"/>
      <c r="Q17" s="446"/>
    </row>
    <row r="18" spans="1:17" ht="21" customHeight="1">
      <c r="A18" s="486" t="s">
        <v>54</v>
      </c>
      <c r="B18" s="424" t="s">
        <v>139</v>
      </c>
      <c r="C18" s="480">
        <v>96622850</v>
      </c>
      <c r="D18" s="481">
        <v>88716208</v>
      </c>
      <c r="E18" s="480">
        <v>895853</v>
      </c>
      <c r="F18" s="481">
        <v>0</v>
      </c>
      <c r="G18" s="481">
        <v>895853</v>
      </c>
      <c r="H18" s="481">
        <v>0</v>
      </c>
      <c r="I18" s="481">
        <v>2041302</v>
      </c>
      <c r="J18" s="481">
        <v>4661448</v>
      </c>
      <c r="K18" s="481">
        <v>287439</v>
      </c>
      <c r="L18" s="481">
        <v>0</v>
      </c>
      <c r="M18" s="481">
        <v>20600</v>
      </c>
      <c r="N18" s="481">
        <v>0</v>
      </c>
      <c r="O18" s="481"/>
      <c r="P18" s="448"/>
      <c r="Q18" s="407"/>
    </row>
    <row r="19" spans="1:17" ht="21" customHeight="1">
      <c r="A19" s="486" t="s">
        <v>55</v>
      </c>
      <c r="B19" s="424" t="s">
        <v>140</v>
      </c>
      <c r="C19" s="480">
        <v>15549538</v>
      </c>
      <c r="D19" s="481">
        <v>10595888</v>
      </c>
      <c r="E19" s="480">
        <v>322019</v>
      </c>
      <c r="F19" s="481">
        <v>0</v>
      </c>
      <c r="G19" s="481">
        <v>322019</v>
      </c>
      <c r="H19" s="481">
        <v>0</v>
      </c>
      <c r="I19" s="481">
        <v>220347</v>
      </c>
      <c r="J19" s="481">
        <v>4392933</v>
      </c>
      <c r="K19" s="481">
        <v>0</v>
      </c>
      <c r="L19" s="481">
        <v>0</v>
      </c>
      <c r="M19" s="481">
        <v>18351</v>
      </c>
      <c r="N19" s="481">
        <v>0</v>
      </c>
      <c r="O19" s="481"/>
      <c r="P19" s="448"/>
      <c r="Q19" s="407"/>
    </row>
    <row r="20" spans="1:17" ht="21" customHeight="1">
      <c r="A20" s="486" t="s">
        <v>141</v>
      </c>
      <c r="B20" s="424" t="s">
        <v>142</v>
      </c>
      <c r="C20" s="480">
        <v>1032508813</v>
      </c>
      <c r="D20" s="481">
        <v>724805555</v>
      </c>
      <c r="E20" s="480">
        <v>47489673</v>
      </c>
      <c r="F20" s="481">
        <v>0</v>
      </c>
      <c r="G20" s="481">
        <v>47489673</v>
      </c>
      <c r="H20" s="481">
        <v>0</v>
      </c>
      <c r="I20" s="481">
        <v>20872582</v>
      </c>
      <c r="J20" s="481">
        <v>235790457</v>
      </c>
      <c r="K20" s="481">
        <v>684902</v>
      </c>
      <c r="L20" s="481">
        <v>0</v>
      </c>
      <c r="M20" s="481">
        <v>2865644</v>
      </c>
      <c r="N20" s="481">
        <v>0</v>
      </c>
      <c r="O20" s="481"/>
      <c r="P20" s="448"/>
      <c r="Q20" s="407"/>
    </row>
    <row r="21" spans="1:17" ht="21" customHeight="1">
      <c r="A21" s="486" t="s">
        <v>143</v>
      </c>
      <c r="B21" s="424" t="s">
        <v>144</v>
      </c>
      <c r="C21" s="480">
        <v>29594252</v>
      </c>
      <c r="D21" s="481">
        <v>26669757</v>
      </c>
      <c r="E21" s="480">
        <v>67378</v>
      </c>
      <c r="F21" s="481">
        <v>0</v>
      </c>
      <c r="G21" s="481">
        <v>67378</v>
      </c>
      <c r="H21" s="481">
        <v>0</v>
      </c>
      <c r="I21" s="481">
        <v>0</v>
      </c>
      <c r="J21" s="481">
        <v>2857117</v>
      </c>
      <c r="K21" s="481">
        <v>0</v>
      </c>
      <c r="L21" s="481">
        <v>0</v>
      </c>
      <c r="M21" s="481">
        <v>0</v>
      </c>
      <c r="N21" s="481">
        <v>0</v>
      </c>
      <c r="O21" s="481"/>
      <c r="P21" s="448"/>
      <c r="Q21" s="407"/>
    </row>
    <row r="22" spans="1:17" ht="21" customHeight="1">
      <c r="A22" s="486" t="s">
        <v>145</v>
      </c>
      <c r="B22" s="424" t="s">
        <v>146</v>
      </c>
      <c r="C22" s="480">
        <v>100148</v>
      </c>
      <c r="D22" s="481">
        <v>0</v>
      </c>
      <c r="E22" s="480">
        <v>0</v>
      </c>
      <c r="F22" s="481">
        <v>0</v>
      </c>
      <c r="G22" s="481">
        <v>0</v>
      </c>
      <c r="H22" s="481">
        <v>0</v>
      </c>
      <c r="I22" s="481">
        <v>0</v>
      </c>
      <c r="J22" s="481">
        <v>100148</v>
      </c>
      <c r="K22" s="481">
        <v>0</v>
      </c>
      <c r="L22" s="481">
        <v>0</v>
      </c>
      <c r="M22" s="481">
        <v>0</v>
      </c>
      <c r="N22" s="481">
        <v>0</v>
      </c>
      <c r="O22" s="481"/>
      <c r="P22" s="448"/>
      <c r="Q22" s="407"/>
    </row>
    <row r="23" spans="1:17" ht="25.5">
      <c r="A23" s="486" t="s">
        <v>147</v>
      </c>
      <c r="B23" s="426" t="s">
        <v>148</v>
      </c>
      <c r="C23" s="480">
        <v>0</v>
      </c>
      <c r="D23" s="481">
        <v>0</v>
      </c>
      <c r="E23" s="480">
        <v>0</v>
      </c>
      <c r="F23" s="481">
        <v>0</v>
      </c>
      <c r="G23" s="481">
        <v>0</v>
      </c>
      <c r="H23" s="481">
        <v>0</v>
      </c>
      <c r="I23" s="481">
        <v>0</v>
      </c>
      <c r="J23" s="481">
        <v>0</v>
      </c>
      <c r="K23" s="481">
        <v>0</v>
      </c>
      <c r="L23" s="481">
        <v>0</v>
      </c>
      <c r="M23" s="481">
        <v>0</v>
      </c>
      <c r="N23" s="481">
        <v>0</v>
      </c>
      <c r="O23" s="481"/>
      <c r="P23" s="448"/>
      <c r="Q23" s="407"/>
    </row>
    <row r="24" spans="1:17" ht="21" customHeight="1">
      <c r="A24" s="486" t="s">
        <v>149</v>
      </c>
      <c r="B24" s="424" t="s">
        <v>150</v>
      </c>
      <c r="C24" s="480">
        <v>21234158</v>
      </c>
      <c r="D24" s="481">
        <v>7225075</v>
      </c>
      <c r="E24" s="480">
        <v>0</v>
      </c>
      <c r="F24" s="481">
        <v>0</v>
      </c>
      <c r="G24" s="481">
        <v>0</v>
      </c>
      <c r="H24" s="481">
        <v>0</v>
      </c>
      <c r="I24" s="481">
        <v>23500</v>
      </c>
      <c r="J24" s="481">
        <v>13985583</v>
      </c>
      <c r="K24" s="481">
        <v>0</v>
      </c>
      <c r="L24" s="481">
        <v>0</v>
      </c>
      <c r="M24" s="481">
        <v>0</v>
      </c>
      <c r="N24" s="481">
        <v>0</v>
      </c>
      <c r="O24" s="481"/>
      <c r="P24" s="448"/>
      <c r="Q24" s="407"/>
    </row>
    <row r="25" spans="1:17" ht="21" customHeight="1">
      <c r="A25" s="487" t="s">
        <v>53</v>
      </c>
      <c r="B25" s="391" t="s">
        <v>151</v>
      </c>
      <c r="C25" s="480">
        <v>1075471416</v>
      </c>
      <c r="D25" s="481">
        <v>938934542</v>
      </c>
      <c r="E25" s="480">
        <v>49174934</v>
      </c>
      <c r="F25" s="481">
        <v>0</v>
      </c>
      <c r="G25" s="481">
        <v>49174934</v>
      </c>
      <c r="H25" s="481">
        <v>0</v>
      </c>
      <c r="I25" s="481">
        <v>11571867</v>
      </c>
      <c r="J25" s="481">
        <v>73796867</v>
      </c>
      <c r="K25" s="481">
        <v>898275</v>
      </c>
      <c r="L25" s="481">
        <v>0</v>
      </c>
      <c r="M25" s="481">
        <v>1094931</v>
      </c>
      <c r="N25" s="481">
        <v>0</v>
      </c>
      <c r="O25" s="481"/>
      <c r="P25" s="448"/>
      <c r="Q25" s="407"/>
    </row>
    <row r="26" spans="1:17" ht="26.25">
      <c r="A26" s="509" t="s">
        <v>555</v>
      </c>
      <c r="B26" s="460" t="s">
        <v>152</v>
      </c>
      <c r="C26" s="746">
        <f>(C18+C19)/C17</f>
        <v>0.09382023453356574</v>
      </c>
      <c r="D26" s="747">
        <f aca="true" t="shared" si="0" ref="D26:O26">(D18+D19)/D17</f>
        <v>0.11574667964358742</v>
      </c>
      <c r="E26" s="746">
        <f t="shared" si="0"/>
        <v>0.02496922445167161</v>
      </c>
      <c r="F26" s="747" t="e">
        <f t="shared" si="0"/>
        <v>#DIV/0!</v>
      </c>
      <c r="G26" s="747">
        <f t="shared" si="0"/>
        <v>0.02496922445167161</v>
      </c>
      <c r="H26" s="747" t="e">
        <f t="shared" si="0"/>
        <v>#DIV/0!</v>
      </c>
      <c r="I26" s="747">
        <f t="shared" si="0"/>
        <v>0.09766280642952455</v>
      </c>
      <c r="J26" s="747">
        <f t="shared" si="0"/>
        <v>0.034586733770204915</v>
      </c>
      <c r="K26" s="747">
        <f t="shared" si="0"/>
        <v>0.2956154270981065</v>
      </c>
      <c r="L26" s="747" t="e">
        <f t="shared" si="0"/>
        <v>#DIV/0!</v>
      </c>
      <c r="M26" s="747">
        <f t="shared" si="0"/>
        <v>0.013410131188685514</v>
      </c>
      <c r="N26" s="747" t="e">
        <f t="shared" si="0"/>
        <v>#DIV/0!</v>
      </c>
      <c r="O26" s="747" t="e">
        <f t="shared" si="0"/>
        <v>#DIV/0!</v>
      </c>
      <c r="P26" s="448"/>
      <c r="Q26" s="407"/>
    </row>
    <row r="27" ht="15"/>
    <row r="28" ht="15"/>
    <row r="29" ht="15"/>
    <row r="30" spans="3:15" ht="15">
      <c r="C30" s="1064">
        <f>C11-C14-C16</f>
        <v>0</v>
      </c>
      <c r="D30" s="1064">
        <f aca="true" t="shared" si="1" ref="D30:O30">D11-D14-D16</f>
        <v>0</v>
      </c>
      <c r="E30" s="1064">
        <f t="shared" si="1"/>
        <v>0</v>
      </c>
      <c r="F30" s="1064">
        <f t="shared" si="1"/>
        <v>0</v>
      </c>
      <c r="G30" s="1064">
        <f t="shared" si="1"/>
        <v>0</v>
      </c>
      <c r="H30" s="1064">
        <f t="shared" si="1"/>
        <v>0</v>
      </c>
      <c r="I30" s="1064">
        <f t="shared" si="1"/>
        <v>0</v>
      </c>
      <c r="J30" s="1064">
        <f t="shared" si="1"/>
        <v>0</v>
      </c>
      <c r="K30" s="1064">
        <f t="shared" si="1"/>
        <v>0</v>
      </c>
      <c r="L30" s="1064">
        <f t="shared" si="1"/>
        <v>0</v>
      </c>
      <c r="M30" s="1064">
        <f t="shared" si="1"/>
        <v>0</v>
      </c>
      <c r="N30" s="1064">
        <f t="shared" si="1"/>
        <v>0</v>
      </c>
      <c r="O30" s="1064">
        <f t="shared" si="1"/>
        <v>0</v>
      </c>
    </row>
  </sheetData>
  <sheetProtection/>
  <mergeCells count="27">
    <mergeCell ref="P8:Q8"/>
    <mergeCell ref="A10:B10"/>
    <mergeCell ref="C6:C9"/>
    <mergeCell ref="D6:O6"/>
    <mergeCell ref="D7:D9"/>
    <mergeCell ref="E7:G7"/>
    <mergeCell ref="J7:J9"/>
    <mergeCell ref="K7:K9"/>
    <mergeCell ref="L7:L9"/>
    <mergeCell ref="O7:O9"/>
    <mergeCell ref="I7:I9"/>
    <mergeCell ref="E8:E9"/>
    <mergeCell ref="F8:G8"/>
    <mergeCell ref="M7:M9"/>
    <mergeCell ref="L2:O2"/>
    <mergeCell ref="L3:O3"/>
    <mergeCell ref="L4:O4"/>
    <mergeCell ref="D1:K1"/>
    <mergeCell ref="A6:B9"/>
    <mergeCell ref="N7:N9"/>
    <mergeCell ref="H7:H9"/>
    <mergeCell ref="A1:B1"/>
    <mergeCell ref="A2:C2"/>
    <mergeCell ref="D2:K2"/>
    <mergeCell ref="D3:K3"/>
    <mergeCell ref="A3:B3"/>
    <mergeCell ref="L1:O1"/>
  </mergeCells>
  <printOptions/>
  <pageMargins left="0.2" right="0" top="0.25" bottom="0" header="0.36" footer="0.27"/>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123" t="s">
        <v>36</v>
      </c>
      <c r="B1" s="1123"/>
      <c r="C1" s="1123"/>
      <c r="D1" s="1123"/>
      <c r="E1" s="1122" t="s">
        <v>482</v>
      </c>
      <c r="F1" s="1122"/>
      <c r="G1" s="1122"/>
      <c r="H1" s="1122"/>
      <c r="I1" s="1122"/>
      <c r="J1" s="1122"/>
      <c r="K1" s="1122"/>
      <c r="L1" s="40" t="s">
        <v>458</v>
      </c>
      <c r="M1" s="40"/>
      <c r="N1" s="40"/>
      <c r="O1" s="41"/>
      <c r="P1" s="41"/>
    </row>
    <row r="2" spans="1:16" ht="15.75" customHeight="1">
      <c r="A2" s="1109" t="s">
        <v>344</v>
      </c>
      <c r="B2" s="1109"/>
      <c r="C2" s="1109"/>
      <c r="D2" s="1109"/>
      <c r="E2" s="1122"/>
      <c r="F2" s="1122"/>
      <c r="G2" s="1122"/>
      <c r="H2" s="1122"/>
      <c r="I2" s="1122"/>
      <c r="J2" s="1122"/>
      <c r="K2" s="1122"/>
      <c r="L2" s="1117" t="s">
        <v>361</v>
      </c>
      <c r="M2" s="1117"/>
      <c r="N2" s="1117"/>
      <c r="O2" s="44"/>
      <c r="P2" s="41"/>
    </row>
    <row r="3" spans="1:16" ht="18" customHeight="1">
      <c r="A3" s="1109" t="s">
        <v>345</v>
      </c>
      <c r="B3" s="1109"/>
      <c r="C3" s="1109"/>
      <c r="D3" s="1109"/>
      <c r="E3" s="1110" t="s">
        <v>478</v>
      </c>
      <c r="F3" s="1110"/>
      <c r="G3" s="1110"/>
      <c r="H3" s="1110"/>
      <c r="I3" s="1110"/>
      <c r="J3" s="1110"/>
      <c r="K3" s="45"/>
      <c r="L3" s="1118" t="s">
        <v>477</v>
      </c>
      <c r="M3" s="1118"/>
      <c r="N3" s="1118"/>
      <c r="O3" s="41"/>
      <c r="P3" s="41"/>
    </row>
    <row r="4" spans="1:16" ht="21" customHeight="1">
      <c r="A4" s="1121" t="s">
        <v>364</v>
      </c>
      <c r="B4" s="1121"/>
      <c r="C4" s="1121"/>
      <c r="D4" s="1121"/>
      <c r="E4" s="48"/>
      <c r="F4" s="49"/>
      <c r="G4" s="50"/>
      <c r="H4" s="50"/>
      <c r="I4" s="50"/>
      <c r="J4" s="50"/>
      <c r="K4" s="41"/>
      <c r="L4" s="1117" t="s">
        <v>356</v>
      </c>
      <c r="M4" s="1117"/>
      <c r="N4" s="1117"/>
      <c r="O4" s="44"/>
      <c r="P4" s="41"/>
    </row>
    <row r="5" spans="1:16" ht="18" customHeight="1">
      <c r="A5" s="50"/>
      <c r="B5" s="41"/>
      <c r="C5" s="51"/>
      <c r="D5" s="1119"/>
      <c r="E5" s="1119"/>
      <c r="F5" s="1119"/>
      <c r="G5" s="1119"/>
      <c r="H5" s="1119"/>
      <c r="I5" s="1119"/>
      <c r="J5" s="1119"/>
      <c r="K5" s="1119"/>
      <c r="L5" s="52" t="s">
        <v>365</v>
      </c>
      <c r="M5" s="52"/>
      <c r="N5" s="52"/>
      <c r="O5" s="41"/>
      <c r="P5" s="41"/>
    </row>
    <row r="6" spans="1:18" ht="33" customHeight="1">
      <c r="A6" s="1127" t="s">
        <v>72</v>
      </c>
      <c r="B6" s="1128"/>
      <c r="C6" s="1120" t="s">
        <v>366</v>
      </c>
      <c r="D6" s="1120"/>
      <c r="E6" s="1120"/>
      <c r="F6" s="1120"/>
      <c r="G6" s="1096" t="s">
        <v>7</v>
      </c>
      <c r="H6" s="1097"/>
      <c r="I6" s="1097"/>
      <c r="J6" s="1097"/>
      <c r="K6" s="1097"/>
      <c r="L6" s="1097"/>
      <c r="M6" s="1097"/>
      <c r="N6" s="1098"/>
      <c r="O6" s="1101" t="s">
        <v>367</v>
      </c>
      <c r="P6" s="1102"/>
      <c r="Q6" s="1102"/>
      <c r="R6" s="1103"/>
    </row>
    <row r="7" spans="1:18" ht="29.25" customHeight="1">
      <c r="A7" s="1129"/>
      <c r="B7" s="1130"/>
      <c r="C7" s="1120"/>
      <c r="D7" s="1120"/>
      <c r="E7" s="1120"/>
      <c r="F7" s="1120"/>
      <c r="G7" s="1096" t="s">
        <v>368</v>
      </c>
      <c r="H7" s="1097"/>
      <c r="I7" s="1097"/>
      <c r="J7" s="1098"/>
      <c r="K7" s="1096" t="s">
        <v>110</v>
      </c>
      <c r="L7" s="1097"/>
      <c r="M7" s="1097"/>
      <c r="N7" s="1098"/>
      <c r="O7" s="54" t="s">
        <v>369</v>
      </c>
      <c r="P7" s="54" t="s">
        <v>370</v>
      </c>
      <c r="Q7" s="1104" t="s">
        <v>371</v>
      </c>
      <c r="R7" s="1104" t="s">
        <v>372</v>
      </c>
    </row>
    <row r="8" spans="1:18" ht="26.25" customHeight="1">
      <c r="A8" s="1129"/>
      <c r="B8" s="1130"/>
      <c r="C8" s="1099" t="s">
        <v>107</v>
      </c>
      <c r="D8" s="1126"/>
      <c r="E8" s="1099" t="s">
        <v>106</v>
      </c>
      <c r="F8" s="1126"/>
      <c r="G8" s="1099" t="s">
        <v>108</v>
      </c>
      <c r="H8" s="1100"/>
      <c r="I8" s="1099" t="s">
        <v>109</v>
      </c>
      <c r="J8" s="1100"/>
      <c r="K8" s="1099" t="s">
        <v>111</v>
      </c>
      <c r="L8" s="1100"/>
      <c r="M8" s="1099" t="s">
        <v>112</v>
      </c>
      <c r="N8" s="1100"/>
      <c r="O8" s="1106" t="s">
        <v>373</v>
      </c>
      <c r="P8" s="1107" t="s">
        <v>374</v>
      </c>
      <c r="Q8" s="1104"/>
      <c r="R8" s="1104"/>
    </row>
    <row r="9" spans="1:18" ht="30.75" customHeight="1">
      <c r="A9" s="1129"/>
      <c r="B9" s="1130"/>
      <c r="C9" s="55" t="s">
        <v>3</v>
      </c>
      <c r="D9" s="53" t="s">
        <v>10</v>
      </c>
      <c r="E9" s="53" t="s">
        <v>3</v>
      </c>
      <c r="F9" s="53" t="s">
        <v>10</v>
      </c>
      <c r="G9" s="56" t="s">
        <v>3</v>
      </c>
      <c r="H9" s="56" t="s">
        <v>10</v>
      </c>
      <c r="I9" s="56" t="s">
        <v>3</v>
      </c>
      <c r="J9" s="56" t="s">
        <v>10</v>
      </c>
      <c r="K9" s="56" t="s">
        <v>3</v>
      </c>
      <c r="L9" s="56" t="s">
        <v>10</v>
      </c>
      <c r="M9" s="56" t="s">
        <v>3</v>
      </c>
      <c r="N9" s="56" t="s">
        <v>10</v>
      </c>
      <c r="O9" s="1106"/>
      <c r="P9" s="1108"/>
      <c r="Q9" s="1105"/>
      <c r="R9" s="1105"/>
    </row>
    <row r="10" spans="1:18" s="61" customFormat="1" ht="18" customHeight="1">
      <c r="A10" s="1113" t="s">
        <v>6</v>
      </c>
      <c r="B10" s="1113"/>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1115" t="s">
        <v>375</v>
      </c>
      <c r="B11" s="1116"/>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133" t="s">
        <v>479</v>
      </c>
      <c r="B12" s="1134"/>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131" t="s">
        <v>38</v>
      </c>
      <c r="B13" s="1132"/>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'[3]M6 Tong hop Viec CHV '!$K$20</f>
        <v>1</v>
      </c>
      <c r="P14" s="60">
        <f>'[3]M7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'[3]M6 Tong hop Viec CHV '!$K$30</f>
        <v>5</v>
      </c>
      <c r="P16" s="60">
        <f>'[3]M7 Thop tien CHV'!$K$30</f>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'[4]M6 Tong hop Viec CHV '!$K$39</f>
        <v>1</v>
      </c>
      <c r="P17" s="60">
        <f>'[4]M7 Thop tien CHV'!$K$37</f>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'[4]M6 Tong hop Viec CHV '!$K$46</f>
        <v>8</v>
      </c>
      <c r="P18" s="60">
        <f>'[3]M7 Thop tien CHV'!$K$41</f>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f>'[3]M6 Tong hop Viec CHV '!$K$52</f>
        <v>0</v>
      </c>
      <c r="P19" s="60">
        <f>'[3]M7 Thop tien CHV'!$K$51</f>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'[4]M6 Tong hop Viec CHV '!$K$64</f>
        <v>8</v>
      </c>
      <c r="P20" s="60">
        <f>'[4]M7 Thop tien CHV'!$K$55</f>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'[4]M6 Tong hop Viec CHV '!$K$71</f>
        <v>5</v>
      </c>
      <c r="P21" s="60">
        <f>'[4]M7 Thop tien CHV'!$K$60</f>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'[4]M6 Tong hop Viec CHV '!$K$78</f>
        <v>4</v>
      </c>
      <c r="P22" s="60">
        <f>'[4]M7 Thop tien CHV'!$K$65</f>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'[4]M6 Tong hop Viec CHV '!$K$84</f>
        <v>2</v>
      </c>
      <c r="P23" s="60">
        <f>'[4]M7 Thop tien CHV'!$K$69</f>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f>'[3]M6 Tong hop Viec CHV '!$K$75</f>
        <v>0</v>
      </c>
      <c r="P24" s="60">
        <f>'[3]M7 Thop tien CHV'!$K$74</f>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'[4]M6 Tong hop Viec CHV '!$K$99</f>
        <v>0</v>
      </c>
      <c r="P25" s="60">
        <f>'[4]M7 Thop tien CHV'!$K$80</f>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'[4]M6 Tong hop Viec CHV '!$K$106</f>
        <v>1</v>
      </c>
      <c r="P26" s="60">
        <f>'[4]M7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114" t="s">
        <v>480</v>
      </c>
      <c r="C28" s="1114"/>
      <c r="D28" s="1114"/>
      <c r="E28" s="1114"/>
      <c r="F28" s="84"/>
      <c r="G28" s="85"/>
      <c r="H28" s="85"/>
      <c r="I28" s="85"/>
      <c r="J28" s="1114" t="s">
        <v>481</v>
      </c>
      <c r="K28" s="1114"/>
      <c r="L28" s="1114"/>
      <c r="M28" s="1114"/>
      <c r="N28" s="1114"/>
      <c r="O28" s="86"/>
      <c r="P28" s="86"/>
      <c r="AG28" s="87" t="s">
        <v>396</v>
      </c>
      <c r="AI28" s="88">
        <f>82/88</f>
        <v>0.9318181818181818</v>
      </c>
    </row>
    <row r="29" spans="1:16" s="94" customFormat="1" ht="19.5" customHeight="1">
      <c r="A29" s="89"/>
      <c r="B29" s="1093" t="s">
        <v>43</v>
      </c>
      <c r="C29" s="1093"/>
      <c r="D29" s="1093"/>
      <c r="E29" s="1093"/>
      <c r="F29" s="91"/>
      <c r="G29" s="92"/>
      <c r="H29" s="92"/>
      <c r="I29" s="92"/>
      <c r="J29" s="1093" t="s">
        <v>397</v>
      </c>
      <c r="K29" s="1093"/>
      <c r="L29" s="1093"/>
      <c r="M29" s="1093"/>
      <c r="N29" s="1093"/>
      <c r="O29" s="93"/>
      <c r="P29" s="93"/>
    </row>
    <row r="30" spans="1:16" s="94" customFormat="1" ht="19.5" customHeight="1">
      <c r="A30" s="89"/>
      <c r="B30" s="1111"/>
      <c r="C30" s="1111"/>
      <c r="D30" s="1111"/>
      <c r="E30" s="91"/>
      <c r="F30" s="91"/>
      <c r="G30" s="92"/>
      <c r="H30" s="92"/>
      <c r="I30" s="92"/>
      <c r="J30" s="1112"/>
      <c r="K30" s="1112"/>
      <c r="L30" s="1112"/>
      <c r="M30" s="1112"/>
      <c r="N30" s="1112"/>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1095" t="s">
        <v>398</v>
      </c>
      <c r="C32" s="1095"/>
      <c r="D32" s="1095"/>
      <c r="E32" s="1095"/>
      <c r="F32" s="96"/>
      <c r="G32" s="97"/>
      <c r="H32" s="97"/>
      <c r="I32" s="97"/>
      <c r="J32" s="1094" t="s">
        <v>398</v>
      </c>
      <c r="K32" s="1094"/>
      <c r="L32" s="1094"/>
      <c r="M32" s="1094"/>
      <c r="N32" s="1094"/>
      <c r="O32" s="93"/>
      <c r="P32" s="93"/>
    </row>
    <row r="33" spans="1:16" s="94" customFormat="1" ht="19.5" customHeight="1">
      <c r="A33" s="89"/>
      <c r="B33" s="1093" t="s">
        <v>399</v>
      </c>
      <c r="C33" s="1093"/>
      <c r="D33" s="1093"/>
      <c r="E33" s="1093"/>
      <c r="F33" s="91"/>
      <c r="G33" s="92"/>
      <c r="H33" s="92"/>
      <c r="I33" s="92"/>
      <c r="J33" s="90"/>
      <c r="K33" s="1093" t="s">
        <v>399</v>
      </c>
      <c r="L33" s="1093"/>
      <c r="M33" s="1093"/>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124" t="s">
        <v>352</v>
      </c>
      <c r="C36" s="1124"/>
      <c r="D36" s="1124"/>
      <c r="E36" s="1124"/>
      <c r="F36" s="100"/>
      <c r="G36" s="100"/>
      <c r="H36" s="100"/>
      <c r="I36" s="100"/>
      <c r="J36" s="1125" t="s">
        <v>353</v>
      </c>
      <c r="K36" s="1125"/>
      <c r="L36" s="1125"/>
      <c r="M36" s="1125"/>
      <c r="N36" s="1125"/>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D41"/>
  <sheetViews>
    <sheetView showZeros="0" view="pageBreakPreview" zoomScale="55" zoomScaleNormal="80" zoomScaleSheetLayoutView="55" zoomScalePageLayoutView="0" workbookViewId="0" topLeftCell="A16">
      <selection activeCell="C36" sqref="C36"/>
    </sheetView>
  </sheetViews>
  <sheetFormatPr defaultColWidth="9.00390625" defaultRowHeight="15.75"/>
  <cols>
    <col min="1" max="1" width="4.25390625" style="416" customWidth="1"/>
    <col min="2" max="2" width="46.375" style="416" customWidth="1"/>
    <col min="3" max="3" width="40.00390625" style="416" customWidth="1"/>
    <col min="4" max="4" width="11.50390625" style="416" bestFit="1" customWidth="1"/>
    <col min="5" max="16384" width="9.00390625" style="416" customWidth="1"/>
  </cols>
  <sheetData>
    <row r="1" spans="1:3" s="429" customFormat="1" ht="36" customHeight="1">
      <c r="A1" s="1414" t="s">
        <v>206</v>
      </c>
      <c r="B1" s="1415"/>
      <c r="C1" s="1415"/>
    </row>
    <row r="2" spans="1:3" s="462" customFormat="1" ht="19.5" customHeight="1">
      <c r="A2" s="1416" t="s">
        <v>70</v>
      </c>
      <c r="B2" s="1417"/>
      <c r="C2" s="461" t="s">
        <v>342</v>
      </c>
    </row>
    <row r="3" spans="1:3" s="437" customFormat="1" ht="18.75" customHeight="1">
      <c r="A3" s="1438" t="s">
        <v>6</v>
      </c>
      <c r="B3" s="1439"/>
      <c r="C3" s="434">
        <v>1</v>
      </c>
    </row>
    <row r="4" spans="1:3" s="437" customFormat="1" ht="19.5" customHeight="1">
      <c r="A4" s="393" t="s">
        <v>52</v>
      </c>
      <c r="B4" s="495" t="s">
        <v>568</v>
      </c>
      <c r="C4" s="727">
        <v>29594252</v>
      </c>
    </row>
    <row r="5" spans="1:3" s="26" customFormat="1" ht="19.5" customHeight="1">
      <c r="A5" s="438" t="s">
        <v>54</v>
      </c>
      <c r="B5" s="497" t="s">
        <v>168</v>
      </c>
      <c r="C5" s="728">
        <v>17978</v>
      </c>
    </row>
    <row r="6" spans="1:3" s="26" customFormat="1" ht="19.5" customHeight="1">
      <c r="A6" s="439" t="s">
        <v>55</v>
      </c>
      <c r="B6" s="497" t="s">
        <v>170</v>
      </c>
      <c r="C6" s="728">
        <v>0</v>
      </c>
    </row>
    <row r="7" spans="1:3" s="26" customFormat="1" ht="19.5" customHeight="1">
      <c r="A7" s="439" t="s">
        <v>141</v>
      </c>
      <c r="B7" s="497" t="s">
        <v>180</v>
      </c>
      <c r="C7" s="728">
        <v>4729884</v>
      </c>
    </row>
    <row r="8" spans="1:3" s="26" customFormat="1" ht="19.5" customHeight="1">
      <c r="A8" s="439" t="s">
        <v>143</v>
      </c>
      <c r="B8" s="497" t="s">
        <v>172</v>
      </c>
      <c r="C8" s="728">
        <v>7000767</v>
      </c>
    </row>
    <row r="9" spans="1:3" s="26" customFormat="1" ht="19.5" customHeight="1">
      <c r="A9" s="439" t="s">
        <v>145</v>
      </c>
      <c r="B9" s="497" t="s">
        <v>156</v>
      </c>
      <c r="C9" s="728">
        <v>1299496</v>
      </c>
    </row>
    <row r="10" spans="1:3" s="26" customFormat="1" ht="19.5" customHeight="1">
      <c r="A10" s="439" t="s">
        <v>147</v>
      </c>
      <c r="B10" s="497" t="s">
        <v>185</v>
      </c>
      <c r="C10" s="728">
        <v>0</v>
      </c>
    </row>
    <row r="11" spans="1:3" s="26" customFormat="1" ht="19.5" customHeight="1">
      <c r="A11" s="439" t="s">
        <v>149</v>
      </c>
      <c r="B11" s="497" t="s">
        <v>158</v>
      </c>
      <c r="C11" s="728">
        <v>0</v>
      </c>
    </row>
    <row r="12" spans="1:3" s="440" customFormat="1" ht="19.5" customHeight="1">
      <c r="A12" s="439" t="s">
        <v>186</v>
      </c>
      <c r="B12" s="497" t="s">
        <v>187</v>
      </c>
      <c r="C12" s="728">
        <v>0</v>
      </c>
    </row>
    <row r="13" spans="1:3" s="440" customFormat="1" ht="19.5" customHeight="1">
      <c r="A13" s="439" t="s">
        <v>571</v>
      </c>
      <c r="B13" s="497" t="s">
        <v>160</v>
      </c>
      <c r="C13" s="728">
        <v>16546127</v>
      </c>
    </row>
    <row r="14" spans="1:3" s="440" customFormat="1" ht="19.5" customHeight="1">
      <c r="A14" s="393" t="s">
        <v>53</v>
      </c>
      <c r="B14" s="495" t="s">
        <v>569</v>
      </c>
      <c r="C14" s="727">
        <v>100148</v>
      </c>
    </row>
    <row r="15" spans="1:3" s="440" customFormat="1" ht="19.5" customHeight="1">
      <c r="A15" s="438" t="s">
        <v>56</v>
      </c>
      <c r="B15" s="497" t="s">
        <v>188</v>
      </c>
      <c r="C15" s="728">
        <v>100148</v>
      </c>
    </row>
    <row r="16" spans="1:3" s="440" customFormat="1" ht="19.5" customHeight="1">
      <c r="A16" s="438" t="s">
        <v>57</v>
      </c>
      <c r="B16" s="497" t="s">
        <v>160</v>
      </c>
      <c r="C16" s="728">
        <v>0</v>
      </c>
    </row>
    <row r="17" spans="1:3" s="437" customFormat="1" ht="19.5" customHeight="1">
      <c r="A17" s="393" t="s">
        <v>58</v>
      </c>
      <c r="B17" s="729" t="s">
        <v>150</v>
      </c>
      <c r="C17" s="727">
        <v>21234158</v>
      </c>
    </row>
    <row r="18" spans="1:3" ht="19.5" customHeight="1">
      <c r="A18" s="438" t="s">
        <v>161</v>
      </c>
      <c r="B18" s="497" t="s">
        <v>189</v>
      </c>
      <c r="C18" s="728">
        <v>5505466</v>
      </c>
    </row>
    <row r="19" spans="1:3" s="26" customFormat="1" ht="30">
      <c r="A19" s="439" t="s">
        <v>163</v>
      </c>
      <c r="B19" s="497" t="s">
        <v>164</v>
      </c>
      <c r="C19" s="728">
        <v>15728692</v>
      </c>
    </row>
    <row r="20" spans="1:3" s="26" customFormat="1" ht="19.5" customHeight="1">
      <c r="A20" s="439" t="s">
        <v>165</v>
      </c>
      <c r="B20" s="497" t="s">
        <v>166</v>
      </c>
      <c r="C20" s="728">
        <v>0</v>
      </c>
    </row>
    <row r="21" spans="1:4" s="26" customFormat="1" ht="19.5" customHeight="1">
      <c r="A21" s="730" t="s">
        <v>73</v>
      </c>
      <c r="B21" s="495" t="s">
        <v>566</v>
      </c>
      <c r="C21" s="727">
        <v>15549538</v>
      </c>
      <c r="D21" s="1046"/>
    </row>
    <row r="22" spans="1:3" s="26" customFormat="1" ht="19.5" customHeight="1">
      <c r="A22" s="439" t="s">
        <v>167</v>
      </c>
      <c r="B22" s="497" t="s">
        <v>168</v>
      </c>
      <c r="C22" s="728">
        <v>0</v>
      </c>
    </row>
    <row r="23" spans="1:3" s="26" customFormat="1" ht="19.5" customHeight="1">
      <c r="A23" s="439" t="s">
        <v>169</v>
      </c>
      <c r="B23" s="497" t="s">
        <v>170</v>
      </c>
      <c r="C23" s="728">
        <v>0</v>
      </c>
    </row>
    <row r="24" spans="1:3" s="26" customFormat="1" ht="19.5" customHeight="1">
      <c r="A24" s="439" t="s">
        <v>171</v>
      </c>
      <c r="B24" s="497" t="s">
        <v>190</v>
      </c>
      <c r="C24" s="728">
        <v>11210536</v>
      </c>
    </row>
    <row r="25" spans="1:3" s="26" customFormat="1" ht="19.5" customHeight="1">
      <c r="A25" s="439" t="s">
        <v>173</v>
      </c>
      <c r="B25" s="497" t="s">
        <v>155</v>
      </c>
      <c r="C25" s="728">
        <v>4339002</v>
      </c>
    </row>
    <row r="26" spans="1:3" s="26" customFormat="1" ht="19.5" customHeight="1">
      <c r="A26" s="439" t="s">
        <v>174</v>
      </c>
      <c r="B26" s="497" t="s">
        <v>191</v>
      </c>
      <c r="C26" s="728">
        <v>0</v>
      </c>
    </row>
    <row r="27" spans="1:3" s="26" customFormat="1" ht="19.5" customHeight="1">
      <c r="A27" s="439" t="s">
        <v>175</v>
      </c>
      <c r="B27" s="497" t="s">
        <v>158</v>
      </c>
      <c r="C27" s="728">
        <v>0</v>
      </c>
    </row>
    <row r="28" spans="1:3" s="26" customFormat="1" ht="19.5" customHeight="1">
      <c r="A28" s="439" t="s">
        <v>192</v>
      </c>
      <c r="B28" s="497" t="s">
        <v>193</v>
      </c>
      <c r="C28" s="728"/>
    </row>
    <row r="29" spans="1:4" s="26" customFormat="1" ht="19.5" customHeight="1">
      <c r="A29" s="393" t="s">
        <v>74</v>
      </c>
      <c r="B29" s="495" t="s">
        <v>570</v>
      </c>
      <c r="C29" s="727">
        <v>1075471416</v>
      </c>
      <c r="D29" s="1046"/>
    </row>
    <row r="30" spans="1:3" ht="19.5" customHeight="1">
      <c r="A30" s="439" t="s">
        <v>177</v>
      </c>
      <c r="B30" s="497" t="s">
        <v>168</v>
      </c>
      <c r="C30" s="728">
        <v>1039163296</v>
      </c>
    </row>
    <row r="31" spans="1:3" s="26" customFormat="1" ht="19.5" customHeight="1">
      <c r="A31" s="439" t="s">
        <v>178</v>
      </c>
      <c r="B31" s="497" t="s">
        <v>170</v>
      </c>
      <c r="C31" s="728">
        <v>2227269</v>
      </c>
    </row>
    <row r="32" spans="1:3" s="26" customFormat="1" ht="19.5" customHeight="1">
      <c r="A32" s="439" t="s">
        <v>179</v>
      </c>
      <c r="B32" s="497" t="s">
        <v>190</v>
      </c>
      <c r="C32" s="728">
        <v>34080851</v>
      </c>
    </row>
    <row r="33" spans="1:3" s="26" customFormat="1" ht="15.75">
      <c r="A33" s="441"/>
      <c r="B33" s="442"/>
      <c r="C33" s="442"/>
    </row>
    <row r="34" spans="1:3" s="744" customFormat="1" ht="15.75">
      <c r="A34" s="1445"/>
      <c r="B34" s="1445"/>
      <c r="C34" s="726" t="str">
        <f>'Thong tin'!B9</f>
        <v>Tây Ninh, ngày ……  tháng ……... năm 2020</v>
      </c>
    </row>
    <row r="35" spans="1:3" s="750" customFormat="1" ht="15.75">
      <c r="A35" s="1446" t="s">
        <v>4</v>
      </c>
      <c r="B35" s="1446"/>
      <c r="C35" s="982" t="str">
        <f>'Thong tin'!B8</f>
        <v>CỤC TRƯỞNG</v>
      </c>
    </row>
    <row r="36" spans="1:3" s="744" customFormat="1" ht="15.75">
      <c r="A36" s="743"/>
      <c r="B36" s="738"/>
      <c r="C36" s="738"/>
    </row>
    <row r="37" spans="1:3" s="744" customFormat="1" ht="15.75">
      <c r="A37" s="743"/>
      <c r="B37" s="738"/>
      <c r="C37" s="738"/>
    </row>
    <row r="38" spans="1:3" s="744" customFormat="1" ht="15.75">
      <c r="A38" s="743"/>
      <c r="B38" s="738"/>
      <c r="C38" s="738"/>
    </row>
    <row r="39" spans="1:3" s="744" customFormat="1" ht="15.75">
      <c r="A39" s="743"/>
      <c r="B39" s="743"/>
      <c r="C39" s="743"/>
    </row>
    <row r="40" spans="1:3" s="749" customFormat="1" ht="15.75">
      <c r="A40" s="465"/>
      <c r="B40" s="738"/>
      <c r="C40" s="748"/>
    </row>
    <row r="41" spans="1:3" s="749" customFormat="1" ht="15.75">
      <c r="A41" s="1444" t="str">
        <f>'Thong tin'!B6</f>
        <v>Đỗ Trung Hậu</v>
      </c>
      <c r="B41" s="1444"/>
      <c r="C41" s="735" t="str">
        <f>'Thong tin'!B7</f>
        <v>Võ Xuân Biên</v>
      </c>
    </row>
  </sheetData>
  <sheetProtection/>
  <mergeCells count="6">
    <mergeCell ref="A2:B2"/>
    <mergeCell ref="A1:C1"/>
    <mergeCell ref="A3:B3"/>
    <mergeCell ref="A41:B41"/>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541"/>
  <sheetViews>
    <sheetView showZeros="0" view="pageBreakPreview" zoomScale="85" zoomScaleNormal="80" zoomScaleSheetLayoutView="85" zoomScalePageLayoutView="0" workbookViewId="0" topLeftCell="A13">
      <selection activeCell="B19" sqref="B19"/>
    </sheetView>
  </sheetViews>
  <sheetFormatPr defaultColWidth="9.00390625" defaultRowHeight="15.75"/>
  <cols>
    <col min="1" max="1" width="4.875" style="733" customWidth="1"/>
    <col min="2" max="2" width="23.25390625" style="733" customWidth="1"/>
    <col min="3" max="3" width="12.625" style="733" customWidth="1"/>
    <col min="4" max="4" width="12.125" style="733" customWidth="1"/>
    <col min="5" max="7" width="9.375" style="733" customWidth="1"/>
    <col min="8" max="8" width="11.25390625" style="733" customWidth="1"/>
    <col min="9" max="10" width="9.375" style="733" customWidth="1"/>
    <col min="11" max="12" width="12.25390625" style="733" customWidth="1"/>
    <col min="13" max="13" width="11.375" style="731" hidden="1" customWidth="1"/>
    <col min="14" max="14" width="18.125" style="731" hidden="1" customWidth="1"/>
    <col min="15" max="15" width="10.875" style="731" hidden="1" customWidth="1"/>
    <col min="16" max="16" width="13.25390625" style="731" hidden="1" customWidth="1"/>
    <col min="17" max="17" width="0" style="731" hidden="1" customWidth="1"/>
    <col min="18" max="18" width="9.50390625" style="731" hidden="1" customWidth="1"/>
    <col min="19" max="16384" width="9.00390625" style="733" customWidth="1"/>
  </cols>
  <sheetData>
    <row r="1" spans="1:12" ht="21" customHeight="1">
      <c r="A1" s="1459" t="s">
        <v>33</v>
      </c>
      <c r="B1" s="1460"/>
      <c r="C1" s="463"/>
      <c r="D1" s="1462" t="s">
        <v>79</v>
      </c>
      <c r="E1" s="1462"/>
      <c r="F1" s="1462"/>
      <c r="G1" s="1462"/>
      <c r="H1" s="1462"/>
      <c r="I1" s="1462"/>
      <c r="J1" s="1462"/>
      <c r="K1" s="1447" t="s">
        <v>557</v>
      </c>
      <c r="L1" s="1447"/>
    </row>
    <row r="2" spans="1:12" ht="16.5" customHeight="1">
      <c r="A2" s="1461" t="s">
        <v>344</v>
      </c>
      <c r="B2" s="1461"/>
      <c r="C2" s="1461"/>
      <c r="D2" s="1462" t="s">
        <v>216</v>
      </c>
      <c r="E2" s="1462"/>
      <c r="F2" s="1462"/>
      <c r="G2" s="1462"/>
      <c r="H2" s="1462"/>
      <c r="I2" s="1462"/>
      <c r="J2" s="1462"/>
      <c r="K2" s="1457" t="str">
        <f>'Thong tin'!B5</f>
        <v>Cục THADS tỉnh Tây Ninh</v>
      </c>
      <c r="L2" s="1457"/>
    </row>
    <row r="3" spans="1:12" ht="16.5" customHeight="1">
      <c r="A3" s="1461" t="s">
        <v>345</v>
      </c>
      <c r="B3" s="1461"/>
      <c r="C3" s="1006"/>
      <c r="D3" s="1463" t="str">
        <f>'Thong tin'!B4</f>
        <v>03 tháng / Năm 2020 (từ 01/10/2019 đến 31/12/2019)</v>
      </c>
      <c r="E3" s="1463"/>
      <c r="F3" s="1463"/>
      <c r="G3" s="1463"/>
      <c r="H3" s="1463"/>
      <c r="I3" s="1463"/>
      <c r="J3" s="1463"/>
      <c r="K3" s="1447" t="s">
        <v>523</v>
      </c>
      <c r="L3" s="1447"/>
    </row>
    <row r="4" spans="1:12" ht="13.5" customHeight="1">
      <c r="A4" s="1008" t="s">
        <v>119</v>
      </c>
      <c r="B4" s="1008"/>
      <c r="C4" s="413"/>
      <c r="D4" s="464"/>
      <c r="E4" s="464"/>
      <c r="F4" s="465"/>
      <c r="G4" s="465"/>
      <c r="H4" s="465"/>
      <c r="I4" s="465"/>
      <c r="J4" s="465"/>
      <c r="K4" s="1457" t="s">
        <v>412</v>
      </c>
      <c r="L4" s="1457"/>
    </row>
    <row r="5" spans="1:12" ht="14.25" customHeight="1">
      <c r="A5" s="464"/>
      <c r="B5" s="464" t="s">
        <v>94</v>
      </c>
      <c r="C5" s="464"/>
      <c r="D5" s="464"/>
      <c r="E5" s="1458" t="s">
        <v>522</v>
      </c>
      <c r="F5" s="1458"/>
      <c r="G5" s="1458"/>
      <c r="H5" s="1458"/>
      <c r="I5" s="1458"/>
      <c r="J5" s="464"/>
      <c r="K5" s="1467" t="s">
        <v>195</v>
      </c>
      <c r="L5" s="1467"/>
    </row>
    <row r="6" spans="1:16" ht="20.25" customHeight="1">
      <c r="A6" s="1070" t="s">
        <v>71</v>
      </c>
      <c r="B6" s="1071"/>
      <c r="C6" s="1450" t="s">
        <v>38</v>
      </c>
      <c r="D6" s="1468" t="s">
        <v>339</v>
      </c>
      <c r="E6" s="1468"/>
      <c r="F6" s="1468"/>
      <c r="G6" s="1468"/>
      <c r="H6" s="1468"/>
      <c r="I6" s="1468"/>
      <c r="J6" s="1468"/>
      <c r="K6" s="1468"/>
      <c r="L6" s="1468"/>
      <c r="N6" s="1502" t="s">
        <v>519</v>
      </c>
      <c r="O6" s="1502"/>
      <c r="P6" s="1502"/>
    </row>
    <row r="7" spans="1:12" ht="20.25" customHeight="1">
      <c r="A7" s="1072"/>
      <c r="B7" s="1073"/>
      <c r="C7" s="1450"/>
      <c r="D7" s="1469" t="s">
        <v>207</v>
      </c>
      <c r="E7" s="1470"/>
      <c r="F7" s="1470"/>
      <c r="G7" s="1470"/>
      <c r="H7" s="1470"/>
      <c r="I7" s="1470"/>
      <c r="J7" s="1471"/>
      <c r="K7" s="1472" t="s">
        <v>208</v>
      </c>
      <c r="L7" s="1472" t="s">
        <v>209</v>
      </c>
    </row>
    <row r="8" spans="1:12" ht="20.25" customHeight="1">
      <c r="A8" s="1072"/>
      <c r="B8" s="1073"/>
      <c r="C8" s="1450"/>
      <c r="D8" s="1450" t="s">
        <v>37</v>
      </c>
      <c r="E8" s="1477" t="s">
        <v>7</v>
      </c>
      <c r="F8" s="1478"/>
      <c r="G8" s="1478"/>
      <c r="H8" s="1478"/>
      <c r="I8" s="1478"/>
      <c r="J8" s="1479"/>
      <c r="K8" s="1473"/>
      <c r="L8" s="1475"/>
    </row>
    <row r="9" spans="1:16" ht="20.25" customHeight="1">
      <c r="A9" s="1453"/>
      <c r="B9" s="1454"/>
      <c r="C9" s="1450"/>
      <c r="D9" s="1450"/>
      <c r="E9" s="1047" t="s">
        <v>210</v>
      </c>
      <c r="F9" s="1047" t="s">
        <v>211</v>
      </c>
      <c r="G9" s="1047" t="s">
        <v>212</v>
      </c>
      <c r="H9" s="1047" t="s">
        <v>213</v>
      </c>
      <c r="I9" s="1047" t="s">
        <v>346</v>
      </c>
      <c r="J9" s="1047" t="s">
        <v>214</v>
      </c>
      <c r="K9" s="1474"/>
      <c r="L9" s="1476"/>
      <c r="M9" s="1448" t="s">
        <v>502</v>
      </c>
      <c r="N9" s="1448"/>
      <c r="O9" s="1448"/>
      <c r="P9" s="1448"/>
    </row>
    <row r="10" spans="1:18" s="1049" customFormat="1" ht="20.25" customHeight="1">
      <c r="A10" s="1451" t="s">
        <v>6</v>
      </c>
      <c r="B10" s="1452"/>
      <c r="C10" s="467">
        <v>1</v>
      </c>
      <c r="D10" s="468">
        <v>2</v>
      </c>
      <c r="E10" s="467">
        <v>3</v>
      </c>
      <c r="F10" s="468">
        <v>4</v>
      </c>
      <c r="G10" s="467">
        <v>5</v>
      </c>
      <c r="H10" s="468">
        <v>6</v>
      </c>
      <c r="I10" s="467">
        <v>7</v>
      </c>
      <c r="J10" s="468">
        <v>8</v>
      </c>
      <c r="K10" s="467">
        <v>9</v>
      </c>
      <c r="L10" s="468">
        <v>10</v>
      </c>
      <c r="M10" s="469" t="s">
        <v>503</v>
      </c>
      <c r="N10" s="469" t="s">
        <v>506</v>
      </c>
      <c r="O10" s="469" t="s">
        <v>504</v>
      </c>
      <c r="P10" s="469" t="s">
        <v>505</v>
      </c>
      <c r="Q10" s="1048"/>
      <c r="R10" s="1048"/>
    </row>
    <row r="11" spans="1:18" s="1050" customFormat="1" ht="15.75">
      <c r="A11" s="485" t="s">
        <v>0</v>
      </c>
      <c r="B11" s="421" t="s">
        <v>131</v>
      </c>
      <c r="C11" s="480">
        <v>2457377353.98</v>
      </c>
      <c r="D11" s="480">
        <v>161027285.98</v>
      </c>
      <c r="E11" s="480">
        <v>49196971</v>
      </c>
      <c r="F11" s="480">
        <v>450</v>
      </c>
      <c r="G11" s="480">
        <v>26908358</v>
      </c>
      <c r="H11" s="480">
        <v>26395626.038</v>
      </c>
      <c r="I11" s="480">
        <v>49490085</v>
      </c>
      <c r="J11" s="480">
        <v>9035795.942</v>
      </c>
      <c r="K11" s="480">
        <v>524142467</v>
      </c>
      <c r="L11" s="480">
        <v>1772207601</v>
      </c>
      <c r="M11" s="399">
        <f>'03'!C11+'04'!C11</f>
        <v>2457377353.98</v>
      </c>
      <c r="N11" s="399">
        <f>C11-M11</f>
        <v>0</v>
      </c>
      <c r="O11" s="399">
        <f>'07'!C11</f>
        <v>2457377353.98</v>
      </c>
      <c r="P11" s="399">
        <f>C11-O11</f>
        <v>0</v>
      </c>
      <c r="Q11" s="1007"/>
      <c r="R11" s="1007"/>
    </row>
    <row r="12" spans="1:18" s="1052" customFormat="1" ht="15">
      <c r="A12" s="911">
        <v>1</v>
      </c>
      <c r="B12" s="912" t="s">
        <v>132</v>
      </c>
      <c r="C12" s="913">
        <v>2134620094</v>
      </c>
      <c r="D12" s="913">
        <v>136307330</v>
      </c>
      <c r="E12" s="914">
        <v>39592100</v>
      </c>
      <c r="F12" s="914">
        <v>50</v>
      </c>
      <c r="G12" s="914">
        <v>23342469</v>
      </c>
      <c r="H12" s="914">
        <v>25249595</v>
      </c>
      <c r="I12" s="914">
        <v>45039058</v>
      </c>
      <c r="J12" s="914">
        <v>3084058</v>
      </c>
      <c r="K12" s="914">
        <v>461929016</v>
      </c>
      <c r="L12" s="914">
        <v>1536383748</v>
      </c>
      <c r="M12" s="915">
        <f>'03'!C12+'04'!C12</f>
        <v>2134620094</v>
      </c>
      <c r="N12" s="915">
        <f aca="true" t="shared" si="0" ref="N12:N26">C12-M12</f>
        <v>0</v>
      </c>
      <c r="O12" s="915">
        <f>'07'!D11</f>
        <v>2134620094</v>
      </c>
      <c r="P12" s="915">
        <f aca="true" t="shared" si="1" ref="P12:P26">C12-O12</f>
        <v>0</v>
      </c>
      <c r="Q12" s="1051"/>
      <c r="R12" s="916"/>
    </row>
    <row r="13" spans="1:18" s="1050" customFormat="1" ht="15">
      <c r="A13" s="486">
        <v>2</v>
      </c>
      <c r="B13" s="424" t="s">
        <v>133</v>
      </c>
      <c r="C13" s="480">
        <v>322757259.98</v>
      </c>
      <c r="D13" s="480">
        <v>24719955.98</v>
      </c>
      <c r="E13" s="481">
        <v>9604871</v>
      </c>
      <c r="F13" s="481">
        <v>400</v>
      </c>
      <c r="G13" s="481">
        <v>3565889</v>
      </c>
      <c r="H13" s="481">
        <v>1146031.0380000002</v>
      </c>
      <c r="I13" s="481">
        <v>4451027</v>
      </c>
      <c r="J13" s="481">
        <v>5951737.942</v>
      </c>
      <c r="K13" s="481">
        <v>62213451</v>
      </c>
      <c r="L13" s="481">
        <v>235823853</v>
      </c>
      <c r="M13" s="404">
        <f>'03'!C13+'04'!C13</f>
        <v>322757259.98</v>
      </c>
      <c r="N13" s="404">
        <f t="shared" si="0"/>
        <v>0</v>
      </c>
      <c r="O13" s="404">
        <f>'07'!E11</f>
        <v>322757259.98</v>
      </c>
      <c r="P13" s="404">
        <f t="shared" si="1"/>
        <v>0</v>
      </c>
      <c r="Q13" s="1053"/>
      <c r="R13" s="422"/>
    </row>
    <row r="14" spans="1:18" s="1050" customFormat="1" ht="15.75">
      <c r="A14" s="487" t="s">
        <v>1</v>
      </c>
      <c r="B14" s="391" t="s">
        <v>134</v>
      </c>
      <c r="C14" s="480">
        <v>26034572</v>
      </c>
      <c r="D14" s="480">
        <v>358312</v>
      </c>
      <c r="E14" s="480">
        <v>258554</v>
      </c>
      <c r="F14" s="480">
        <v>0</v>
      </c>
      <c r="G14" s="480">
        <v>57196</v>
      </c>
      <c r="H14" s="480">
        <v>0</v>
      </c>
      <c r="I14" s="480">
        <v>2640</v>
      </c>
      <c r="J14" s="480">
        <v>39922</v>
      </c>
      <c r="K14" s="480">
        <v>23557896</v>
      </c>
      <c r="L14" s="480">
        <v>2118364</v>
      </c>
      <c r="M14" s="404">
        <f>'03'!C14+'04'!C14</f>
        <v>26034572</v>
      </c>
      <c r="N14" s="404">
        <f t="shared" si="0"/>
        <v>0</v>
      </c>
      <c r="O14" s="404">
        <f>'07'!F11</f>
        <v>26034572</v>
      </c>
      <c r="P14" s="404">
        <f t="shared" si="1"/>
        <v>0</v>
      </c>
      <c r="Q14" s="1007"/>
      <c r="R14" s="422"/>
    </row>
    <row r="15" spans="1:18" s="1050" customFormat="1" ht="15.75">
      <c r="A15" s="487" t="s">
        <v>9</v>
      </c>
      <c r="B15" s="391" t="s">
        <v>135</v>
      </c>
      <c r="C15" s="480">
        <v>5642954</v>
      </c>
      <c r="D15" s="480">
        <v>380025</v>
      </c>
      <c r="E15" s="480">
        <v>380025</v>
      </c>
      <c r="F15" s="480">
        <v>0</v>
      </c>
      <c r="G15" s="480">
        <v>0</v>
      </c>
      <c r="H15" s="480">
        <v>0</v>
      </c>
      <c r="I15" s="480">
        <v>0</v>
      </c>
      <c r="J15" s="480">
        <v>0</v>
      </c>
      <c r="K15" s="480">
        <v>0</v>
      </c>
      <c r="L15" s="480">
        <v>5262929</v>
      </c>
      <c r="M15" s="404">
        <f>'03'!C15+'04'!C15</f>
        <v>5642954</v>
      </c>
      <c r="N15" s="404">
        <f t="shared" si="0"/>
        <v>0</v>
      </c>
      <c r="O15" s="404">
        <f>'07'!G11</f>
        <v>5642954</v>
      </c>
      <c r="P15" s="404">
        <f t="shared" si="1"/>
        <v>0</v>
      </c>
      <c r="Q15" s="1007"/>
      <c r="R15" s="1007"/>
    </row>
    <row r="16" spans="1:18" s="1050" customFormat="1" ht="15.75">
      <c r="A16" s="487" t="s">
        <v>136</v>
      </c>
      <c r="B16" s="391" t="s">
        <v>137</v>
      </c>
      <c r="C16" s="480">
        <v>2431342781.98</v>
      </c>
      <c r="D16" s="480">
        <v>160668973.98</v>
      </c>
      <c r="E16" s="480">
        <v>48938417</v>
      </c>
      <c r="F16" s="480">
        <v>450</v>
      </c>
      <c r="G16" s="480">
        <v>26851162</v>
      </c>
      <c r="H16" s="480">
        <v>26395626.038</v>
      </c>
      <c r="I16" s="480">
        <v>49487445</v>
      </c>
      <c r="J16" s="480">
        <v>8995873.942</v>
      </c>
      <c r="K16" s="480">
        <v>500584571</v>
      </c>
      <c r="L16" s="480">
        <v>1770089237</v>
      </c>
      <c r="M16" s="399">
        <f>'03'!C16+'04'!C16</f>
        <v>2431342781.98</v>
      </c>
      <c r="N16" s="399">
        <f t="shared" si="0"/>
        <v>0</v>
      </c>
      <c r="O16" s="399">
        <f>'07'!H11</f>
        <v>2431342781.98</v>
      </c>
      <c r="P16" s="399">
        <f t="shared" si="1"/>
        <v>0</v>
      </c>
      <c r="Q16" s="1007"/>
      <c r="R16" s="1007"/>
    </row>
    <row r="17" spans="1:18" s="1050" customFormat="1" ht="15.75">
      <c r="A17" s="487" t="s">
        <v>52</v>
      </c>
      <c r="B17" s="425" t="s">
        <v>138</v>
      </c>
      <c r="C17" s="480">
        <v>1268998410.98</v>
      </c>
      <c r="D17" s="480">
        <v>73835909.98</v>
      </c>
      <c r="E17" s="480">
        <v>27908870</v>
      </c>
      <c r="F17" s="480">
        <v>450</v>
      </c>
      <c r="G17" s="480">
        <v>12256128</v>
      </c>
      <c r="H17" s="480">
        <v>19229039.038</v>
      </c>
      <c r="I17" s="480">
        <v>5603516</v>
      </c>
      <c r="J17" s="480">
        <v>8837906.942</v>
      </c>
      <c r="K17" s="480">
        <v>369935376</v>
      </c>
      <c r="L17" s="480">
        <v>825227125</v>
      </c>
      <c r="M17" s="399">
        <f>'03'!C17+'04'!C17</f>
        <v>1268998410.98</v>
      </c>
      <c r="N17" s="399">
        <f t="shared" si="0"/>
        <v>0</v>
      </c>
      <c r="O17" s="399">
        <f>'07'!I11</f>
        <v>1268998410.98</v>
      </c>
      <c r="P17" s="399">
        <f t="shared" si="1"/>
        <v>0</v>
      </c>
      <c r="Q17" s="1007"/>
      <c r="R17" s="1007"/>
    </row>
    <row r="18" spans="1:18" s="1050" customFormat="1" ht="15.75">
      <c r="A18" s="486" t="s">
        <v>54</v>
      </c>
      <c r="B18" s="424" t="s">
        <v>139</v>
      </c>
      <c r="C18" s="480">
        <v>108312867.333</v>
      </c>
      <c r="D18" s="480">
        <v>11538159.333</v>
      </c>
      <c r="E18" s="481">
        <v>4544424</v>
      </c>
      <c r="F18" s="481">
        <v>300</v>
      </c>
      <c r="G18" s="481">
        <v>1788988</v>
      </c>
      <c r="H18" s="481">
        <v>422100.028</v>
      </c>
      <c r="I18" s="481">
        <v>120919</v>
      </c>
      <c r="J18" s="481">
        <v>4661428.305</v>
      </c>
      <c r="K18" s="481">
        <v>17269958</v>
      </c>
      <c r="L18" s="481">
        <v>79504750</v>
      </c>
      <c r="M18" s="404">
        <f>'03'!C18+'04'!C18</f>
        <v>108312867.333</v>
      </c>
      <c r="N18" s="404">
        <f t="shared" si="0"/>
        <v>0</v>
      </c>
      <c r="O18" s="404">
        <f>'07'!J11</f>
        <v>108312867.333</v>
      </c>
      <c r="P18" s="404">
        <f t="shared" si="1"/>
        <v>0</v>
      </c>
      <c r="Q18" s="1007"/>
      <c r="R18" s="1007"/>
    </row>
    <row r="19" spans="1:18" s="1050" customFormat="1" ht="15.75">
      <c r="A19" s="486" t="s">
        <v>55</v>
      </c>
      <c r="B19" s="424" t="s">
        <v>140</v>
      </c>
      <c r="C19" s="480">
        <v>15745981</v>
      </c>
      <c r="D19" s="480">
        <v>196443</v>
      </c>
      <c r="E19" s="481">
        <v>125342</v>
      </c>
      <c r="F19" s="481">
        <v>0</v>
      </c>
      <c r="G19" s="481">
        <v>66751</v>
      </c>
      <c r="H19" s="481">
        <v>4314</v>
      </c>
      <c r="I19" s="481">
        <v>36</v>
      </c>
      <c r="J19" s="481">
        <v>0</v>
      </c>
      <c r="K19" s="481">
        <v>8279449</v>
      </c>
      <c r="L19" s="481">
        <v>7270089</v>
      </c>
      <c r="M19" s="404">
        <f>'03'!C19+'04'!C19</f>
        <v>15745981</v>
      </c>
      <c r="N19" s="404">
        <f t="shared" si="0"/>
        <v>0</v>
      </c>
      <c r="O19" s="404">
        <f>'07'!K11</f>
        <v>15745981</v>
      </c>
      <c r="P19" s="404">
        <f t="shared" si="1"/>
        <v>0</v>
      </c>
      <c r="Q19" s="1007"/>
      <c r="R19" s="1007"/>
    </row>
    <row r="20" spans="1:18" s="1050" customFormat="1" ht="15.75">
      <c r="A20" s="486" t="s">
        <v>141</v>
      </c>
      <c r="B20" s="424" t="s">
        <v>202</v>
      </c>
      <c r="C20" s="480">
        <v>0</v>
      </c>
      <c r="D20" s="480">
        <v>0</v>
      </c>
      <c r="E20" s="481">
        <v>0</v>
      </c>
      <c r="F20" s="481">
        <v>0</v>
      </c>
      <c r="G20" s="481">
        <v>0</v>
      </c>
      <c r="H20" s="481">
        <v>0</v>
      </c>
      <c r="I20" s="481">
        <v>0</v>
      </c>
      <c r="J20" s="481">
        <v>0</v>
      </c>
      <c r="K20" s="481">
        <v>0</v>
      </c>
      <c r="L20" s="481">
        <v>0</v>
      </c>
      <c r="M20" s="404">
        <f>'03'!C20</f>
        <v>0</v>
      </c>
      <c r="N20" s="404">
        <f t="shared" si="0"/>
        <v>0</v>
      </c>
      <c r="O20" s="404">
        <f>'07'!L11</f>
        <v>0</v>
      </c>
      <c r="P20" s="404">
        <f t="shared" si="1"/>
        <v>0</v>
      </c>
      <c r="Q20" s="1007"/>
      <c r="R20" s="1007"/>
    </row>
    <row r="21" spans="1:18" s="1050" customFormat="1" ht="15.75">
      <c r="A21" s="486" t="s">
        <v>143</v>
      </c>
      <c r="B21" s="424" t="s">
        <v>142</v>
      </c>
      <c r="C21" s="480">
        <v>1093213494.043</v>
      </c>
      <c r="D21" s="480">
        <v>61303796.043</v>
      </c>
      <c r="E21" s="481">
        <v>22570373</v>
      </c>
      <c r="F21" s="481">
        <v>150</v>
      </c>
      <c r="G21" s="481">
        <v>10397389</v>
      </c>
      <c r="H21" s="481">
        <v>18802625.009</v>
      </c>
      <c r="I21" s="481">
        <v>5482561</v>
      </c>
      <c r="J21" s="481">
        <v>4050698.034</v>
      </c>
      <c r="K21" s="481">
        <v>310058493</v>
      </c>
      <c r="L21" s="481">
        <v>721851205</v>
      </c>
      <c r="M21" s="404">
        <f>'03'!C21+'04'!C20</f>
        <v>1093213494.043</v>
      </c>
      <c r="N21" s="404">
        <f t="shared" si="0"/>
        <v>0</v>
      </c>
      <c r="O21" s="404">
        <f>'07'!M11</f>
        <v>1093213494.043</v>
      </c>
      <c r="P21" s="404">
        <f t="shared" si="1"/>
        <v>0</v>
      </c>
      <c r="Q21" s="1007"/>
      <c r="R21" s="1007"/>
    </row>
    <row r="22" spans="1:18" s="1050" customFormat="1" ht="15.75">
      <c r="A22" s="486" t="s">
        <v>145</v>
      </c>
      <c r="B22" s="424" t="s">
        <v>144</v>
      </c>
      <c r="C22" s="480">
        <v>29929429</v>
      </c>
      <c r="D22" s="480">
        <v>335178</v>
      </c>
      <c r="E22" s="481">
        <v>332177</v>
      </c>
      <c r="F22" s="481">
        <v>0</v>
      </c>
      <c r="G22" s="481">
        <v>3000</v>
      </c>
      <c r="H22" s="481">
        <v>0</v>
      </c>
      <c r="I22" s="481">
        <v>0</v>
      </c>
      <c r="J22" s="481">
        <v>1</v>
      </c>
      <c r="K22" s="481">
        <v>20186859</v>
      </c>
      <c r="L22" s="481">
        <v>9407392</v>
      </c>
      <c r="M22" s="404">
        <f>'03'!C22+'04'!C21</f>
        <v>29929429</v>
      </c>
      <c r="N22" s="404">
        <f t="shared" si="0"/>
        <v>0</v>
      </c>
      <c r="O22" s="404">
        <f>'07'!N11</f>
        <v>29929429</v>
      </c>
      <c r="P22" s="404">
        <f t="shared" si="1"/>
        <v>0</v>
      </c>
      <c r="Q22" s="1007"/>
      <c r="R22" s="1007"/>
    </row>
    <row r="23" spans="1:18" s="1050" customFormat="1" ht="15.75">
      <c r="A23" s="486" t="s">
        <v>147</v>
      </c>
      <c r="B23" s="424" t="s">
        <v>146</v>
      </c>
      <c r="C23" s="480">
        <v>142231</v>
      </c>
      <c r="D23" s="480">
        <v>42083</v>
      </c>
      <c r="E23" s="481">
        <v>41983</v>
      </c>
      <c r="F23" s="481">
        <v>0</v>
      </c>
      <c r="G23" s="481">
        <v>0</v>
      </c>
      <c r="H23" s="481">
        <v>0</v>
      </c>
      <c r="I23" s="481">
        <v>0</v>
      </c>
      <c r="J23" s="481">
        <v>100</v>
      </c>
      <c r="K23" s="481">
        <v>0</v>
      </c>
      <c r="L23" s="481">
        <v>100148</v>
      </c>
      <c r="M23" s="404">
        <f>'03'!C23+'04'!C22</f>
        <v>142231</v>
      </c>
      <c r="N23" s="404">
        <f t="shared" si="0"/>
        <v>0</v>
      </c>
      <c r="O23" s="404">
        <f>'07'!O11</f>
        <v>142231</v>
      </c>
      <c r="P23" s="404">
        <f t="shared" si="1"/>
        <v>0</v>
      </c>
      <c r="Q23" s="1007"/>
      <c r="R23" s="1007"/>
    </row>
    <row r="24" spans="1:18" s="1050" customFormat="1" ht="25.5">
      <c r="A24" s="486" t="s">
        <v>149</v>
      </c>
      <c r="B24" s="426" t="s">
        <v>148</v>
      </c>
      <c r="C24" s="480">
        <v>0</v>
      </c>
      <c r="D24" s="480">
        <v>0</v>
      </c>
      <c r="E24" s="481">
        <v>0</v>
      </c>
      <c r="F24" s="481">
        <v>0</v>
      </c>
      <c r="G24" s="481">
        <v>0</v>
      </c>
      <c r="H24" s="481">
        <v>0</v>
      </c>
      <c r="I24" s="481">
        <v>0</v>
      </c>
      <c r="J24" s="481">
        <v>0</v>
      </c>
      <c r="K24" s="481">
        <v>0</v>
      </c>
      <c r="L24" s="481">
        <v>0</v>
      </c>
      <c r="M24" s="404">
        <f>'03'!C24+'04'!C23</f>
        <v>0</v>
      </c>
      <c r="N24" s="404">
        <f t="shared" si="0"/>
        <v>0</v>
      </c>
      <c r="O24" s="404">
        <f>'07'!P11</f>
        <v>0</v>
      </c>
      <c r="P24" s="404">
        <f t="shared" si="1"/>
        <v>0</v>
      </c>
      <c r="Q24" s="1007"/>
      <c r="R24" s="1007"/>
    </row>
    <row r="25" spans="1:18" s="1050" customFormat="1" ht="15.75">
      <c r="A25" s="486" t="s">
        <v>186</v>
      </c>
      <c r="B25" s="424" t="s">
        <v>150</v>
      </c>
      <c r="C25" s="480">
        <v>21654408.604</v>
      </c>
      <c r="D25" s="480">
        <v>420250.604</v>
      </c>
      <c r="E25" s="481">
        <v>294571</v>
      </c>
      <c r="F25" s="481">
        <v>0</v>
      </c>
      <c r="G25" s="481">
        <v>0</v>
      </c>
      <c r="H25" s="481">
        <v>0.001</v>
      </c>
      <c r="I25" s="481">
        <v>0</v>
      </c>
      <c r="J25" s="481">
        <v>125679.603</v>
      </c>
      <c r="K25" s="481">
        <v>14140617</v>
      </c>
      <c r="L25" s="481">
        <v>7093541</v>
      </c>
      <c r="M25" s="404">
        <f>'03'!C25+'04'!C24</f>
        <v>21654408.604</v>
      </c>
      <c r="N25" s="404">
        <f t="shared" si="0"/>
        <v>0</v>
      </c>
      <c r="O25" s="404">
        <f>'07'!Q11</f>
        <v>21654408.604000002</v>
      </c>
      <c r="P25" s="404">
        <f t="shared" si="1"/>
        <v>0</v>
      </c>
      <c r="Q25" s="1007"/>
      <c r="R25" s="1007"/>
    </row>
    <row r="26" spans="1:18" s="1050" customFormat="1" ht="15.75">
      <c r="A26" s="487" t="s">
        <v>53</v>
      </c>
      <c r="B26" s="391" t="s">
        <v>151</v>
      </c>
      <c r="C26" s="480">
        <v>1162344371</v>
      </c>
      <c r="D26" s="480">
        <v>86833064</v>
      </c>
      <c r="E26" s="481">
        <v>21029547</v>
      </c>
      <c r="F26" s="481">
        <v>0</v>
      </c>
      <c r="G26" s="481">
        <v>14595034</v>
      </c>
      <c r="H26" s="481">
        <v>7166587</v>
      </c>
      <c r="I26" s="481">
        <v>43883929</v>
      </c>
      <c r="J26" s="481">
        <v>157967</v>
      </c>
      <c r="K26" s="481">
        <v>130649195</v>
      </c>
      <c r="L26" s="481">
        <v>944862112</v>
      </c>
      <c r="M26" s="399">
        <f>'03'!C26+'04'!C25</f>
        <v>1162344371</v>
      </c>
      <c r="N26" s="399">
        <f t="shared" si="0"/>
        <v>0</v>
      </c>
      <c r="O26" s="399">
        <f>'07'!R11</f>
        <v>1162344371</v>
      </c>
      <c r="P26" s="399">
        <f t="shared" si="1"/>
        <v>0</v>
      </c>
      <c r="Q26" s="1007"/>
      <c r="R26" s="1007"/>
    </row>
    <row r="27" spans="1:18" s="1050" customFormat="1" ht="30" customHeight="1">
      <c r="A27" s="509" t="s">
        <v>555</v>
      </c>
      <c r="B27" s="470" t="s">
        <v>215</v>
      </c>
      <c r="C27" s="507">
        <f>(C18+C19+C20)/C17</f>
        <v>0.09776123221241388</v>
      </c>
      <c r="D27" s="507">
        <f aca="true" t="shared" si="2" ref="D27:L27">(D18+D19+D20)/D17</f>
        <v>0.15892811961251052</v>
      </c>
      <c r="E27" s="508">
        <f t="shared" si="2"/>
        <v>0.1673219302680474</v>
      </c>
      <c r="F27" s="508">
        <f t="shared" si="2"/>
        <v>0.6666666666666666</v>
      </c>
      <c r="G27" s="508">
        <f t="shared" si="2"/>
        <v>0.15141315430126057</v>
      </c>
      <c r="H27" s="508">
        <f t="shared" si="2"/>
        <v>0.022175524588479437</v>
      </c>
      <c r="I27" s="508">
        <f t="shared" si="2"/>
        <v>0.021585554498282863</v>
      </c>
      <c r="J27" s="508">
        <f t="shared" si="2"/>
        <v>0.5274357758676658</v>
      </c>
      <c r="K27" s="508">
        <f t="shared" si="2"/>
        <v>0.06906451412205573</v>
      </c>
      <c r="L27" s="508">
        <f t="shared" si="2"/>
        <v>0.10515267418045668</v>
      </c>
      <c r="M27" s="417"/>
      <c r="N27" s="417"/>
      <c r="O27" s="417"/>
      <c r="P27" s="417"/>
      <c r="Q27" s="1007"/>
      <c r="R27" s="1007"/>
    </row>
    <row r="28" spans="1:18" s="1050" customFormat="1" ht="29.25" customHeight="1" hidden="1">
      <c r="A28" s="1455" t="s">
        <v>500</v>
      </c>
      <c r="B28" s="1455"/>
      <c r="C28" s="404">
        <f>C11-C14-C15-C16</f>
        <v>-5642954</v>
      </c>
      <c r="D28" s="404">
        <f aca="true" t="shared" si="3" ref="D28:L28">D11-D14-D15-D16</f>
        <v>-380025</v>
      </c>
      <c r="E28" s="404">
        <f t="shared" si="3"/>
        <v>-380025</v>
      </c>
      <c r="F28" s="404">
        <f t="shared" si="3"/>
        <v>0</v>
      </c>
      <c r="G28" s="404">
        <f t="shared" si="3"/>
        <v>0</v>
      </c>
      <c r="H28" s="404">
        <f t="shared" si="3"/>
        <v>0</v>
      </c>
      <c r="I28" s="404">
        <f t="shared" si="3"/>
        <v>0</v>
      </c>
      <c r="J28" s="404">
        <f t="shared" si="3"/>
        <v>0</v>
      </c>
      <c r="K28" s="404">
        <f t="shared" si="3"/>
        <v>0</v>
      </c>
      <c r="L28" s="404">
        <f t="shared" si="3"/>
        <v>-5262929</v>
      </c>
      <c r="M28" s="417"/>
      <c r="N28" s="417"/>
      <c r="O28" s="417"/>
      <c r="P28" s="417"/>
      <c r="Q28" s="1007"/>
      <c r="R28" s="1007"/>
    </row>
    <row r="29" spans="1:18" s="1050" customFormat="1" ht="29.25" customHeight="1" hidden="1">
      <c r="A29" s="1456" t="s">
        <v>501</v>
      </c>
      <c r="B29" s="1456"/>
      <c r="C29" s="404">
        <f>C16-C17-C26</f>
        <v>0</v>
      </c>
      <c r="D29" s="404">
        <f aca="true" t="shared" si="4" ref="D29:L29">D16-D17-D26</f>
        <v>0</v>
      </c>
      <c r="E29" s="404">
        <f t="shared" si="4"/>
        <v>0</v>
      </c>
      <c r="F29" s="404">
        <f t="shared" si="4"/>
        <v>0</v>
      </c>
      <c r="G29" s="404">
        <f t="shared" si="4"/>
        <v>0</v>
      </c>
      <c r="H29" s="404">
        <f t="shared" si="4"/>
        <v>0</v>
      </c>
      <c r="I29" s="404">
        <f t="shared" si="4"/>
        <v>0</v>
      </c>
      <c r="J29" s="404">
        <f t="shared" si="4"/>
        <v>0</v>
      </c>
      <c r="K29" s="404">
        <f t="shared" si="4"/>
        <v>0</v>
      </c>
      <c r="L29" s="404">
        <f t="shared" si="4"/>
        <v>0</v>
      </c>
      <c r="M29" s="417"/>
      <c r="N29" s="417"/>
      <c r="O29" s="417"/>
      <c r="P29" s="417"/>
      <c r="Q29" s="1007"/>
      <c r="R29" s="1007"/>
    </row>
    <row r="30" spans="1:12" ht="27.75" customHeight="1">
      <c r="A30" s="731"/>
      <c r="B30" s="732"/>
      <c r="C30" s="732"/>
      <c r="G30" s="734"/>
      <c r="H30" s="1501" t="str">
        <f>'Thong tin'!B9</f>
        <v>Tây Ninh, ngày ……  tháng ……... năm 2020</v>
      </c>
      <c r="I30" s="1501"/>
      <c r="J30" s="1501"/>
      <c r="K30" s="1501"/>
      <c r="L30" s="1501"/>
    </row>
    <row r="31" spans="1:12" ht="15.75">
      <c r="A31" s="1444" t="s">
        <v>4</v>
      </c>
      <c r="B31" s="1444"/>
      <c r="C31" s="1444"/>
      <c r="D31" s="1444"/>
      <c r="E31" s="736"/>
      <c r="F31" s="736"/>
      <c r="G31" s="737"/>
      <c r="H31" s="1481" t="str">
        <f>'Thong tin'!B8</f>
        <v>CỤC TRƯỞNG</v>
      </c>
      <c r="I31" s="1481"/>
      <c r="J31" s="1481"/>
      <c r="K31" s="1481"/>
      <c r="L31" s="1481"/>
    </row>
    <row r="32" spans="1:16" ht="15" customHeight="1">
      <c r="A32" s="738"/>
      <c r="B32" s="1449"/>
      <c r="C32" s="1449"/>
      <c r="D32" s="739"/>
      <c r="E32" s="739"/>
      <c r="F32" s="736"/>
      <c r="G32" s="1480"/>
      <c r="H32" s="1480"/>
      <c r="I32" s="1480"/>
      <c r="J32" s="1480"/>
      <c r="K32" s="1480"/>
      <c r="L32" s="1480"/>
      <c r="M32" s="740"/>
      <c r="N32" s="740"/>
      <c r="O32" s="740"/>
      <c r="P32" s="740"/>
    </row>
    <row r="33" spans="1:12" ht="15.75">
      <c r="A33" s="738"/>
      <c r="B33" s="741"/>
      <c r="C33" s="735"/>
      <c r="D33" s="736"/>
      <c r="E33" s="736"/>
      <c r="F33" s="736"/>
      <c r="G33" s="742"/>
      <c r="H33" s="742"/>
      <c r="I33" s="742"/>
      <c r="J33" s="742"/>
      <c r="K33" s="742"/>
      <c r="L33" s="742"/>
    </row>
    <row r="34" spans="1:18" s="749" customFormat="1" ht="15.75">
      <c r="A34" s="736"/>
      <c r="B34" s="1482"/>
      <c r="C34" s="1482"/>
      <c r="D34" s="736"/>
      <c r="E34" s="736"/>
      <c r="F34" s="736"/>
      <c r="G34" s="736"/>
      <c r="H34" s="736"/>
      <c r="I34" s="736"/>
      <c r="J34" s="736"/>
      <c r="K34" s="736"/>
      <c r="L34" s="736"/>
      <c r="M34" s="744"/>
      <c r="N34" s="744"/>
      <c r="O34" s="744"/>
      <c r="P34" s="744"/>
      <c r="Q34" s="744"/>
      <c r="R34" s="744"/>
    </row>
    <row r="35" spans="1:18" s="749" customFormat="1" ht="15.75">
      <c r="A35" s="736"/>
      <c r="B35" s="736"/>
      <c r="C35" s="1054"/>
      <c r="D35" s="1054"/>
      <c r="E35" s="1054"/>
      <c r="F35" s="1054"/>
      <c r="G35" s="1054"/>
      <c r="H35" s="1054"/>
      <c r="I35" s="1054"/>
      <c r="J35" s="1054"/>
      <c r="K35" s="1054"/>
      <c r="L35" s="1054"/>
      <c r="M35" s="744"/>
      <c r="N35" s="744"/>
      <c r="O35" s="744"/>
      <c r="P35" s="744"/>
      <c r="Q35" s="744"/>
      <c r="R35" s="744"/>
    </row>
    <row r="36" spans="1:18" s="749" customFormat="1" ht="15.75">
      <c r="A36" s="736"/>
      <c r="B36" s="736"/>
      <c r="C36" s="1055"/>
      <c r="D36" s="1055"/>
      <c r="E36" s="1055"/>
      <c r="F36" s="1055"/>
      <c r="G36" s="1055"/>
      <c r="H36" s="1055"/>
      <c r="I36" s="1055"/>
      <c r="J36" s="1055"/>
      <c r="K36" s="1055"/>
      <c r="L36" s="1055"/>
      <c r="M36" s="744"/>
      <c r="N36" s="744"/>
      <c r="O36" s="744"/>
      <c r="P36" s="744"/>
      <c r="Q36" s="744"/>
      <c r="R36" s="744"/>
    </row>
    <row r="37" spans="1:12" ht="15.75">
      <c r="A37" s="736"/>
      <c r="B37" s="736"/>
      <c r="C37" s="736"/>
      <c r="D37" s="736"/>
      <c r="E37" s="736"/>
      <c r="F37" s="736"/>
      <c r="G37" s="736"/>
      <c r="H37" s="736"/>
      <c r="I37" s="736"/>
      <c r="J37" s="736"/>
      <c r="K37" s="736"/>
      <c r="L37" s="736"/>
    </row>
    <row r="38" spans="1:12" ht="15.75">
      <c r="A38" s="736"/>
      <c r="B38" s="736"/>
      <c r="C38" s="736"/>
      <c r="D38" s="736"/>
      <c r="E38" s="736"/>
      <c r="F38" s="736"/>
      <c r="G38" s="736"/>
      <c r="H38" s="736"/>
      <c r="I38" s="736"/>
      <c r="J38" s="736"/>
      <c r="K38" s="736"/>
      <c r="L38" s="736"/>
    </row>
    <row r="39" spans="1:12" ht="15.75">
      <c r="A39" s="1444" t="str">
        <f>'Thong tin'!B6</f>
        <v>Đỗ Trung Hậu</v>
      </c>
      <c r="B39" s="1444"/>
      <c r="C39" s="1444"/>
      <c r="D39" s="1444"/>
      <c r="E39" s="736"/>
      <c r="F39" s="736"/>
      <c r="G39" s="736"/>
      <c r="H39" s="1444" t="str">
        <f>'Thong tin'!B7</f>
        <v>Võ Xuân Biên</v>
      </c>
      <c r="I39" s="1444"/>
      <c r="J39" s="1444"/>
      <c r="K39" s="1444"/>
      <c r="L39" s="1444"/>
    </row>
    <row r="43" spans="3:12" ht="15.75">
      <c r="C43" s="1055">
        <f>C11-C14-C16</f>
        <v>0</v>
      </c>
      <c r="D43" s="1055">
        <f aca="true" t="shared" si="5" ref="D43:K43">D11-D14-D16</f>
        <v>0</v>
      </c>
      <c r="E43" s="1055">
        <f t="shared" si="5"/>
        <v>0</v>
      </c>
      <c r="F43" s="1055">
        <f t="shared" si="5"/>
        <v>0</v>
      </c>
      <c r="G43" s="1055">
        <f t="shared" si="5"/>
        <v>0</v>
      </c>
      <c r="H43" s="1055">
        <f t="shared" si="5"/>
        <v>0</v>
      </c>
      <c r="I43" s="1055">
        <f t="shared" si="5"/>
        <v>0</v>
      </c>
      <c r="J43" s="1055">
        <f t="shared" si="5"/>
        <v>0</v>
      </c>
      <c r="K43" s="1055">
        <f t="shared" si="5"/>
        <v>0</v>
      </c>
      <c r="L43" s="1055">
        <f>L11-L14-L16</f>
        <v>0</v>
      </c>
    </row>
    <row r="47" spans="1:12" ht="16.5" hidden="1">
      <c r="A47" s="1465" t="s">
        <v>33</v>
      </c>
      <c r="B47" s="1466"/>
      <c r="C47" s="463"/>
      <c r="D47" s="1462" t="s">
        <v>79</v>
      </c>
      <c r="E47" s="1462"/>
      <c r="F47" s="1462"/>
      <c r="G47" s="1462"/>
      <c r="H47" s="1462"/>
      <c r="I47" s="1462"/>
      <c r="J47" s="1462"/>
      <c r="K47" s="1483"/>
      <c r="L47" s="1483"/>
    </row>
    <row r="48" spans="1:12" ht="16.5" hidden="1">
      <c r="A48" s="1461" t="s">
        <v>344</v>
      </c>
      <c r="B48" s="1461"/>
      <c r="C48" s="1461"/>
      <c r="D48" s="1462" t="s">
        <v>216</v>
      </c>
      <c r="E48" s="1462"/>
      <c r="F48" s="1462"/>
      <c r="G48" s="1462"/>
      <c r="H48" s="1462"/>
      <c r="I48" s="1462"/>
      <c r="J48" s="1462"/>
      <c r="K48" s="1464" t="s">
        <v>507</v>
      </c>
      <c r="L48" s="1464"/>
    </row>
    <row r="49" spans="1:12" ht="16.5" hidden="1">
      <c r="A49" s="1461" t="s">
        <v>345</v>
      </c>
      <c r="B49" s="1461"/>
      <c r="C49" s="1006"/>
      <c r="D49" s="1484" t="s">
        <v>11</v>
      </c>
      <c r="E49" s="1484"/>
      <c r="F49" s="1484"/>
      <c r="G49" s="1484"/>
      <c r="H49" s="1484"/>
      <c r="I49" s="1484"/>
      <c r="J49" s="1484"/>
      <c r="K49" s="1483"/>
      <c r="L49" s="1483"/>
    </row>
    <row r="50" spans="1:12" ht="15.75" hidden="1">
      <c r="A50" s="1008" t="s">
        <v>119</v>
      </c>
      <c r="B50" s="1008"/>
      <c r="C50" s="413"/>
      <c r="D50" s="464"/>
      <c r="E50" s="464"/>
      <c r="F50" s="465"/>
      <c r="G50" s="465"/>
      <c r="H50" s="465"/>
      <c r="I50" s="465"/>
      <c r="J50" s="465"/>
      <c r="K50" s="1492"/>
      <c r="L50" s="1492"/>
    </row>
    <row r="51" spans="1:12" ht="15.75" hidden="1">
      <c r="A51" s="464"/>
      <c r="B51" s="464" t="s">
        <v>94</v>
      </c>
      <c r="C51" s="464"/>
      <c r="D51" s="464"/>
      <c r="E51" s="464"/>
      <c r="F51" s="464"/>
      <c r="G51" s="464"/>
      <c r="H51" s="464"/>
      <c r="I51" s="464"/>
      <c r="J51" s="464"/>
      <c r="K51" s="1467"/>
      <c r="L51" s="1467"/>
    </row>
    <row r="52" spans="1:12" ht="15.75" hidden="1">
      <c r="A52" s="1070" t="s">
        <v>71</v>
      </c>
      <c r="B52" s="1071"/>
      <c r="C52" s="1450" t="s">
        <v>38</v>
      </c>
      <c r="D52" s="1468" t="s">
        <v>339</v>
      </c>
      <c r="E52" s="1468"/>
      <c r="F52" s="1468"/>
      <c r="G52" s="1468"/>
      <c r="H52" s="1468"/>
      <c r="I52" s="1468"/>
      <c r="J52" s="1468"/>
      <c r="K52" s="1468"/>
      <c r="L52" s="1468"/>
    </row>
    <row r="53" spans="1:12" ht="15.75" hidden="1">
      <c r="A53" s="1072"/>
      <c r="B53" s="1073"/>
      <c r="C53" s="1450"/>
      <c r="D53" s="1493" t="s">
        <v>207</v>
      </c>
      <c r="E53" s="1494"/>
      <c r="F53" s="1494"/>
      <c r="G53" s="1494"/>
      <c r="H53" s="1494"/>
      <c r="I53" s="1494"/>
      <c r="J53" s="1495"/>
      <c r="K53" s="1485" t="s">
        <v>208</v>
      </c>
      <c r="L53" s="1485" t="s">
        <v>209</v>
      </c>
    </row>
    <row r="54" spans="1:12" ht="15.75" hidden="1">
      <c r="A54" s="1072"/>
      <c r="B54" s="1073"/>
      <c r="C54" s="1450"/>
      <c r="D54" s="1488" t="s">
        <v>37</v>
      </c>
      <c r="E54" s="1489" t="s">
        <v>7</v>
      </c>
      <c r="F54" s="1490"/>
      <c r="G54" s="1490"/>
      <c r="H54" s="1490"/>
      <c r="I54" s="1490"/>
      <c r="J54" s="1491"/>
      <c r="K54" s="1496"/>
      <c r="L54" s="1486"/>
    </row>
    <row r="55" spans="1:16" ht="15.75" hidden="1">
      <c r="A55" s="1453"/>
      <c r="B55" s="1454"/>
      <c r="C55" s="1450"/>
      <c r="D55" s="1488"/>
      <c r="E55" s="466" t="s">
        <v>210</v>
      </c>
      <c r="F55" s="466" t="s">
        <v>211</v>
      </c>
      <c r="G55" s="466" t="s">
        <v>212</v>
      </c>
      <c r="H55" s="466" t="s">
        <v>213</v>
      </c>
      <c r="I55" s="466" t="s">
        <v>346</v>
      </c>
      <c r="J55" s="466" t="s">
        <v>214</v>
      </c>
      <c r="K55" s="1497"/>
      <c r="L55" s="1487"/>
      <c r="M55" s="1448" t="s">
        <v>502</v>
      </c>
      <c r="N55" s="1448"/>
      <c r="O55" s="1448"/>
      <c r="P55" s="1448"/>
    </row>
    <row r="56" spans="1:16" ht="15.75" hidden="1">
      <c r="A56" s="1451" t="s">
        <v>6</v>
      </c>
      <c r="B56" s="1452"/>
      <c r="C56" s="467">
        <v>1</v>
      </c>
      <c r="D56" s="468">
        <v>2</v>
      </c>
      <c r="E56" s="467">
        <v>3</v>
      </c>
      <c r="F56" s="468">
        <v>4</v>
      </c>
      <c r="G56" s="467">
        <v>5</v>
      </c>
      <c r="H56" s="468">
        <v>6</v>
      </c>
      <c r="I56" s="467">
        <v>7</v>
      </c>
      <c r="J56" s="468">
        <v>8</v>
      </c>
      <c r="K56" s="467">
        <v>9</v>
      </c>
      <c r="L56" s="468">
        <v>10</v>
      </c>
      <c r="M56" s="469" t="s">
        <v>503</v>
      </c>
      <c r="N56" s="469" t="s">
        <v>506</v>
      </c>
      <c r="O56" s="469" t="s">
        <v>504</v>
      </c>
      <c r="P56" s="469" t="s">
        <v>505</v>
      </c>
    </row>
    <row r="57" spans="1:16" ht="29.25" customHeight="1" hidden="1">
      <c r="A57" s="420" t="s">
        <v>0</v>
      </c>
      <c r="B57" s="421" t="s">
        <v>131</v>
      </c>
      <c r="C57" s="399">
        <f>C58+C59</f>
        <v>1227010</v>
      </c>
      <c r="D57" s="399">
        <f aca="true" t="shared" si="6" ref="D57:L57">D58+D59</f>
        <v>730216</v>
      </c>
      <c r="E57" s="399">
        <f t="shared" si="6"/>
        <v>318858</v>
      </c>
      <c r="F57" s="399">
        <f t="shared" si="6"/>
        <v>0</v>
      </c>
      <c r="G57" s="399">
        <f t="shared" si="6"/>
        <v>359311</v>
      </c>
      <c r="H57" s="399">
        <f t="shared" si="6"/>
        <v>25503</v>
      </c>
      <c r="I57" s="399">
        <f t="shared" si="6"/>
        <v>12500</v>
      </c>
      <c r="J57" s="399">
        <f t="shared" si="6"/>
        <v>14044</v>
      </c>
      <c r="K57" s="399">
        <f t="shared" si="6"/>
        <v>496794</v>
      </c>
      <c r="L57" s="399">
        <f t="shared" si="6"/>
        <v>0</v>
      </c>
      <c r="M57" s="399" t="e">
        <f>'03'!#REF!+'04'!#REF!</f>
        <v>#REF!</v>
      </c>
      <c r="N57" s="399" t="e">
        <f>C57-M57</f>
        <v>#REF!</v>
      </c>
      <c r="O57" s="399">
        <f>'07'!C12</f>
        <v>334898424</v>
      </c>
      <c r="P57" s="399">
        <f>C57-O57</f>
        <v>-333671414</v>
      </c>
    </row>
    <row r="58" spans="1:16" ht="29.25" customHeight="1" hidden="1">
      <c r="A58" s="423">
        <v>1</v>
      </c>
      <c r="B58" s="424" t="s">
        <v>132</v>
      </c>
      <c r="C58" s="399">
        <f>D58+K58+L58</f>
        <v>1145484</v>
      </c>
      <c r="D58" s="399">
        <f>E58+F58+G58+H58+I58+J58</f>
        <v>648690</v>
      </c>
      <c r="E58" s="404">
        <v>289379</v>
      </c>
      <c r="F58" s="404"/>
      <c r="G58" s="404">
        <v>359311</v>
      </c>
      <c r="H58" s="404"/>
      <c r="I58" s="404"/>
      <c r="J58" s="404"/>
      <c r="K58" s="404">
        <v>496794</v>
      </c>
      <c r="L58" s="404"/>
      <c r="M58" s="404" t="e">
        <f>'03'!#REF!+'04'!#REF!</f>
        <v>#REF!</v>
      </c>
      <c r="N58" s="404" t="e">
        <f aca="true" t="shared" si="7" ref="N58:N72">C58-M58</f>
        <v>#REF!</v>
      </c>
      <c r="O58" s="404">
        <f>'07'!D12</f>
        <v>301856236</v>
      </c>
      <c r="P58" s="404">
        <f aca="true" t="shared" si="8" ref="P58:P72">C58-O58</f>
        <v>-300710752</v>
      </c>
    </row>
    <row r="59" spans="1:16" ht="29.25" customHeight="1" hidden="1">
      <c r="A59" s="423">
        <v>2</v>
      </c>
      <c r="B59" s="424" t="s">
        <v>133</v>
      </c>
      <c r="C59" s="399">
        <f>D59+K59+L59</f>
        <v>81526</v>
      </c>
      <c r="D59" s="399">
        <f>E59+F59+G59+H59+I59+J59</f>
        <v>81526</v>
      </c>
      <c r="E59" s="404">
        <v>29479</v>
      </c>
      <c r="F59" s="404">
        <v>0</v>
      </c>
      <c r="G59" s="404">
        <v>0</v>
      </c>
      <c r="H59" s="404">
        <v>25503</v>
      </c>
      <c r="I59" s="404">
        <v>12500</v>
      </c>
      <c r="J59" s="404">
        <v>14044</v>
      </c>
      <c r="K59" s="404">
        <v>0</v>
      </c>
      <c r="L59" s="404">
        <v>0</v>
      </c>
      <c r="M59" s="404" t="e">
        <f>'03'!#REF!+'04'!#REF!</f>
        <v>#REF!</v>
      </c>
      <c r="N59" s="404" t="e">
        <f t="shared" si="7"/>
        <v>#REF!</v>
      </c>
      <c r="O59" s="404">
        <f>'07'!E12</f>
        <v>33042188</v>
      </c>
      <c r="P59" s="404">
        <f t="shared" si="8"/>
        <v>-32960662</v>
      </c>
    </row>
    <row r="60" spans="1:16" ht="29.25" customHeight="1" hidden="1">
      <c r="A60" s="390" t="s">
        <v>1</v>
      </c>
      <c r="B60" s="391" t="s">
        <v>134</v>
      </c>
      <c r="C60" s="399">
        <f>D60+K60+L60</f>
        <v>30849</v>
      </c>
      <c r="D60" s="399">
        <f>E60+F60+G60+H60+I60+J60</f>
        <v>30849</v>
      </c>
      <c r="E60" s="404">
        <v>18349</v>
      </c>
      <c r="F60" s="404">
        <v>0</v>
      </c>
      <c r="G60" s="404">
        <v>0</v>
      </c>
      <c r="H60" s="404">
        <v>0</v>
      </c>
      <c r="I60" s="404">
        <v>12500</v>
      </c>
      <c r="J60" s="404">
        <v>0</v>
      </c>
      <c r="K60" s="404">
        <v>0</v>
      </c>
      <c r="L60" s="404">
        <v>0</v>
      </c>
      <c r="M60" s="404" t="e">
        <f>'03'!#REF!+'04'!#REF!</f>
        <v>#REF!</v>
      </c>
      <c r="N60" s="404" t="e">
        <f t="shared" si="7"/>
        <v>#REF!</v>
      </c>
      <c r="O60" s="404">
        <f>'07'!F12</f>
        <v>960728</v>
      </c>
      <c r="P60" s="404">
        <f t="shared" si="8"/>
        <v>-929879</v>
      </c>
    </row>
    <row r="61" spans="1:16" ht="29.25" customHeight="1" hidden="1">
      <c r="A61" s="390" t="s">
        <v>9</v>
      </c>
      <c r="B61" s="391" t="s">
        <v>135</v>
      </c>
      <c r="C61" s="399">
        <f>D61+K61+L61</f>
        <v>0</v>
      </c>
      <c r="D61" s="399">
        <f>E61+F61+G61+H61+I61+J61</f>
        <v>0</v>
      </c>
      <c r="E61" s="404">
        <v>0</v>
      </c>
      <c r="F61" s="404">
        <v>0</v>
      </c>
      <c r="G61" s="404">
        <v>0</v>
      </c>
      <c r="H61" s="404">
        <v>0</v>
      </c>
      <c r="I61" s="404">
        <v>0</v>
      </c>
      <c r="J61" s="404">
        <v>0</v>
      </c>
      <c r="K61" s="404">
        <v>0</v>
      </c>
      <c r="L61" s="404">
        <v>0</v>
      </c>
      <c r="M61" s="404" t="e">
        <f>'03'!#REF!+'04'!#REF!</f>
        <v>#REF!</v>
      </c>
      <c r="N61" s="404" t="e">
        <f t="shared" si="7"/>
        <v>#REF!</v>
      </c>
      <c r="O61" s="404">
        <f>'07'!G12</f>
        <v>0</v>
      </c>
      <c r="P61" s="404">
        <f t="shared" si="8"/>
        <v>0</v>
      </c>
    </row>
    <row r="62" spans="1:16" ht="29.25" customHeight="1" hidden="1">
      <c r="A62" s="390" t="s">
        <v>136</v>
      </c>
      <c r="B62" s="391" t="s">
        <v>137</v>
      </c>
      <c r="C62" s="399">
        <f>C63+C72</f>
        <v>1196161</v>
      </c>
      <c r="D62" s="399">
        <f aca="true" t="shared" si="9" ref="D62:L62">D63+D72</f>
        <v>699367</v>
      </c>
      <c r="E62" s="399">
        <f t="shared" si="9"/>
        <v>300509</v>
      </c>
      <c r="F62" s="399">
        <f t="shared" si="9"/>
        <v>0</v>
      </c>
      <c r="G62" s="399">
        <f t="shared" si="9"/>
        <v>359311</v>
      </c>
      <c r="H62" s="399">
        <f t="shared" si="9"/>
        <v>25503</v>
      </c>
      <c r="I62" s="399">
        <f t="shared" si="9"/>
        <v>0</v>
      </c>
      <c r="J62" s="399">
        <f t="shared" si="9"/>
        <v>14044</v>
      </c>
      <c r="K62" s="399">
        <f t="shared" si="9"/>
        <v>496794</v>
      </c>
      <c r="L62" s="399">
        <f t="shared" si="9"/>
        <v>0</v>
      </c>
      <c r="M62" s="399" t="e">
        <f>'03'!#REF!+'04'!#REF!</f>
        <v>#REF!</v>
      </c>
      <c r="N62" s="399" t="e">
        <f t="shared" si="7"/>
        <v>#REF!</v>
      </c>
      <c r="O62" s="399">
        <f>'07'!H12</f>
        <v>333937696</v>
      </c>
      <c r="P62" s="399">
        <f t="shared" si="8"/>
        <v>-332741535</v>
      </c>
    </row>
    <row r="63" spans="1:16" ht="29.25" customHeight="1" hidden="1">
      <c r="A63" s="390" t="s">
        <v>52</v>
      </c>
      <c r="B63" s="425" t="s">
        <v>138</v>
      </c>
      <c r="C63" s="399">
        <f>SUM(C64:C71)</f>
        <v>547471</v>
      </c>
      <c r="D63" s="399">
        <f aca="true" t="shared" si="10" ref="D63:L63">SUM(D64:D71)</f>
        <v>50677</v>
      </c>
      <c r="E63" s="399">
        <f t="shared" si="10"/>
        <v>11130</v>
      </c>
      <c r="F63" s="399">
        <f t="shared" si="10"/>
        <v>0</v>
      </c>
      <c r="G63" s="399">
        <f t="shared" si="10"/>
        <v>0</v>
      </c>
      <c r="H63" s="399">
        <f t="shared" si="10"/>
        <v>25503</v>
      </c>
      <c r="I63" s="399">
        <f t="shared" si="10"/>
        <v>0</v>
      </c>
      <c r="J63" s="399">
        <f t="shared" si="10"/>
        <v>14044</v>
      </c>
      <c r="K63" s="399">
        <f t="shared" si="10"/>
        <v>496794</v>
      </c>
      <c r="L63" s="399">
        <f t="shared" si="10"/>
        <v>0</v>
      </c>
      <c r="M63" s="399" t="e">
        <f>'03'!#REF!+'04'!#REF!</f>
        <v>#REF!</v>
      </c>
      <c r="N63" s="399" t="e">
        <f t="shared" si="7"/>
        <v>#REF!</v>
      </c>
      <c r="O63" s="399">
        <f>'07'!I12</f>
        <v>238628380</v>
      </c>
      <c r="P63" s="399">
        <f t="shared" si="8"/>
        <v>-238080909</v>
      </c>
    </row>
    <row r="64" spans="1:16" ht="29.25" customHeight="1" hidden="1">
      <c r="A64" s="423" t="s">
        <v>54</v>
      </c>
      <c r="B64" s="424" t="s">
        <v>139</v>
      </c>
      <c r="C64" s="399">
        <f aca="true" t="shared" si="11" ref="C64:C72">D64+K64+L64</f>
        <v>41344</v>
      </c>
      <c r="D64" s="399">
        <f aca="true" t="shared" si="12" ref="D64:D72">E64+F64+G64+H64+I64+J64</f>
        <v>40344</v>
      </c>
      <c r="E64" s="404">
        <v>800</v>
      </c>
      <c r="F64" s="404">
        <v>0</v>
      </c>
      <c r="G64" s="404">
        <v>0</v>
      </c>
      <c r="H64" s="404">
        <v>25503</v>
      </c>
      <c r="I64" s="404">
        <v>0</v>
      </c>
      <c r="J64" s="404">
        <v>14041</v>
      </c>
      <c r="K64" s="404">
        <v>1000</v>
      </c>
      <c r="L64" s="404">
        <v>0</v>
      </c>
      <c r="M64" s="404" t="e">
        <f>'03'!#REF!+'04'!#REF!</f>
        <v>#REF!</v>
      </c>
      <c r="N64" s="404" t="e">
        <f t="shared" si="7"/>
        <v>#REF!</v>
      </c>
      <c r="O64" s="404">
        <f>'07'!J12</f>
        <v>7445920</v>
      </c>
      <c r="P64" s="404">
        <f t="shared" si="8"/>
        <v>-7404576</v>
      </c>
    </row>
    <row r="65" spans="1:16" ht="29.25" customHeight="1" hidden="1">
      <c r="A65" s="423" t="s">
        <v>55</v>
      </c>
      <c r="B65" s="424" t="s">
        <v>140</v>
      </c>
      <c r="C65" s="399">
        <f t="shared" si="11"/>
        <v>0</v>
      </c>
      <c r="D65" s="399">
        <f t="shared" si="12"/>
        <v>0</v>
      </c>
      <c r="E65" s="404">
        <v>0</v>
      </c>
      <c r="F65" s="404">
        <v>0</v>
      </c>
      <c r="G65" s="404">
        <v>0</v>
      </c>
      <c r="H65" s="404">
        <v>0</v>
      </c>
      <c r="I65" s="404">
        <v>0</v>
      </c>
      <c r="J65" s="404">
        <v>0</v>
      </c>
      <c r="K65" s="404">
        <v>0</v>
      </c>
      <c r="L65" s="404">
        <v>0</v>
      </c>
      <c r="M65" s="404" t="e">
        <f>'03'!#REF!+'04'!#REF!</f>
        <v>#REF!</v>
      </c>
      <c r="N65" s="404" t="e">
        <f t="shared" si="7"/>
        <v>#REF!</v>
      </c>
      <c r="O65" s="404">
        <f>'07'!K12</f>
        <v>959214</v>
      </c>
      <c r="P65" s="404">
        <f t="shared" si="8"/>
        <v>-959214</v>
      </c>
    </row>
    <row r="66" spans="1:16" ht="29.25" customHeight="1" hidden="1">
      <c r="A66" s="423" t="s">
        <v>141</v>
      </c>
      <c r="B66" s="424" t="s">
        <v>202</v>
      </c>
      <c r="C66" s="399">
        <f t="shared" si="11"/>
        <v>0</v>
      </c>
      <c r="D66" s="399">
        <f t="shared" si="12"/>
        <v>0</v>
      </c>
      <c r="E66" s="404">
        <v>0</v>
      </c>
      <c r="F66" s="404">
        <v>0</v>
      </c>
      <c r="G66" s="404">
        <v>0</v>
      </c>
      <c r="H66" s="404">
        <v>0</v>
      </c>
      <c r="I66" s="404">
        <v>0</v>
      </c>
      <c r="J66" s="404">
        <v>0</v>
      </c>
      <c r="K66" s="404">
        <v>0</v>
      </c>
      <c r="L66" s="404">
        <v>0</v>
      </c>
      <c r="M66" s="404" t="e">
        <f>'03'!#REF!</f>
        <v>#REF!</v>
      </c>
      <c r="N66" s="404" t="e">
        <f t="shared" si="7"/>
        <v>#REF!</v>
      </c>
      <c r="O66" s="404">
        <f>'07'!L12</f>
        <v>0</v>
      </c>
      <c r="P66" s="404">
        <f t="shared" si="8"/>
        <v>0</v>
      </c>
    </row>
    <row r="67" spans="1:16" ht="29.25" customHeight="1" hidden="1">
      <c r="A67" s="423" t="s">
        <v>143</v>
      </c>
      <c r="B67" s="424" t="s">
        <v>142</v>
      </c>
      <c r="C67" s="399">
        <f t="shared" si="11"/>
        <v>33438</v>
      </c>
      <c r="D67" s="399">
        <f t="shared" si="12"/>
        <v>10333</v>
      </c>
      <c r="E67" s="404">
        <v>10330</v>
      </c>
      <c r="F67" s="404">
        <v>0</v>
      </c>
      <c r="G67" s="404">
        <v>0</v>
      </c>
      <c r="H67" s="404">
        <v>0</v>
      </c>
      <c r="I67" s="404">
        <v>0</v>
      </c>
      <c r="J67" s="404">
        <v>3</v>
      </c>
      <c r="K67" s="404">
        <v>23105</v>
      </c>
      <c r="L67" s="404">
        <v>0</v>
      </c>
      <c r="M67" s="404" t="e">
        <f>'03'!#REF!+'04'!#REF!</f>
        <v>#REF!</v>
      </c>
      <c r="N67" s="404" t="e">
        <f t="shared" si="7"/>
        <v>#REF!</v>
      </c>
      <c r="O67" s="404">
        <f>'07'!M12</f>
        <v>214501505</v>
      </c>
      <c r="P67" s="404">
        <f t="shared" si="8"/>
        <v>-214468067</v>
      </c>
    </row>
    <row r="68" spans="1:16" ht="29.25" customHeight="1" hidden="1">
      <c r="A68" s="423" t="s">
        <v>145</v>
      </c>
      <c r="B68" s="424" t="s">
        <v>144</v>
      </c>
      <c r="C68" s="399">
        <f t="shared" si="11"/>
        <v>0</v>
      </c>
      <c r="D68" s="399">
        <f t="shared" si="12"/>
        <v>0</v>
      </c>
      <c r="E68" s="404">
        <v>0</v>
      </c>
      <c r="F68" s="404">
        <v>0</v>
      </c>
      <c r="G68" s="404">
        <v>0</v>
      </c>
      <c r="H68" s="404">
        <v>0</v>
      </c>
      <c r="I68" s="404">
        <v>0</v>
      </c>
      <c r="J68" s="404">
        <v>0</v>
      </c>
      <c r="K68" s="404">
        <v>0</v>
      </c>
      <c r="L68" s="404">
        <v>0</v>
      </c>
      <c r="M68" s="404" t="e">
        <f>'03'!#REF!+'04'!#REF!</f>
        <v>#REF!</v>
      </c>
      <c r="N68" s="404" t="e">
        <f t="shared" si="7"/>
        <v>#REF!</v>
      </c>
      <c r="O68" s="404">
        <f>'07'!N12</f>
        <v>49400</v>
      </c>
      <c r="P68" s="404">
        <f t="shared" si="8"/>
        <v>-49400</v>
      </c>
    </row>
    <row r="69" spans="1:16" ht="29.25" customHeight="1" hidden="1">
      <c r="A69" s="423" t="s">
        <v>147</v>
      </c>
      <c r="B69" s="424" t="s">
        <v>146</v>
      </c>
      <c r="C69" s="399">
        <f t="shared" si="11"/>
        <v>0</v>
      </c>
      <c r="D69" s="399">
        <f t="shared" si="12"/>
        <v>0</v>
      </c>
      <c r="E69" s="404">
        <v>0</v>
      </c>
      <c r="F69" s="404">
        <v>0</v>
      </c>
      <c r="G69" s="404">
        <v>0</v>
      </c>
      <c r="H69" s="404">
        <v>0</v>
      </c>
      <c r="I69" s="404">
        <v>0</v>
      </c>
      <c r="J69" s="404">
        <v>0</v>
      </c>
      <c r="K69" s="404">
        <v>0</v>
      </c>
      <c r="L69" s="404">
        <v>0</v>
      </c>
      <c r="M69" s="404" t="e">
        <f>'03'!#REF!+'04'!#REF!</f>
        <v>#REF!</v>
      </c>
      <c r="N69" s="404" t="e">
        <f t="shared" si="7"/>
        <v>#REF!</v>
      </c>
      <c r="O69" s="404">
        <f>'07'!O12</f>
        <v>100148</v>
      </c>
      <c r="P69" s="404">
        <f t="shared" si="8"/>
        <v>-100148</v>
      </c>
    </row>
    <row r="70" spans="1:16" ht="29.25" customHeight="1" hidden="1">
      <c r="A70" s="423" t="s">
        <v>149</v>
      </c>
      <c r="B70" s="426" t="s">
        <v>148</v>
      </c>
      <c r="C70" s="399">
        <f t="shared" si="11"/>
        <v>0</v>
      </c>
      <c r="D70" s="399">
        <f t="shared" si="12"/>
        <v>0</v>
      </c>
      <c r="E70" s="404">
        <v>0</v>
      </c>
      <c r="F70" s="404">
        <v>0</v>
      </c>
      <c r="G70" s="404">
        <v>0</v>
      </c>
      <c r="H70" s="404">
        <v>0</v>
      </c>
      <c r="I70" s="404">
        <v>0</v>
      </c>
      <c r="J70" s="404">
        <v>0</v>
      </c>
      <c r="K70" s="404">
        <v>0</v>
      </c>
      <c r="L70" s="404">
        <v>0</v>
      </c>
      <c r="M70" s="404" t="e">
        <f>'03'!#REF!+'04'!#REF!</f>
        <v>#REF!</v>
      </c>
      <c r="N70" s="404" t="e">
        <f t="shared" si="7"/>
        <v>#REF!</v>
      </c>
      <c r="O70" s="404">
        <f>'07'!P12</f>
        <v>0</v>
      </c>
      <c r="P70" s="404">
        <f t="shared" si="8"/>
        <v>0</v>
      </c>
    </row>
    <row r="71" spans="1:16" ht="29.25" customHeight="1" hidden="1">
      <c r="A71" s="423" t="s">
        <v>186</v>
      </c>
      <c r="B71" s="424" t="s">
        <v>150</v>
      </c>
      <c r="C71" s="399">
        <f t="shared" si="11"/>
        <v>472689</v>
      </c>
      <c r="D71" s="399">
        <f t="shared" si="12"/>
        <v>0</v>
      </c>
      <c r="E71" s="404">
        <v>0</v>
      </c>
      <c r="F71" s="404">
        <v>0</v>
      </c>
      <c r="G71" s="404">
        <v>0</v>
      </c>
      <c r="H71" s="404">
        <v>0</v>
      </c>
      <c r="I71" s="404">
        <v>0</v>
      </c>
      <c r="J71" s="404">
        <v>0</v>
      </c>
      <c r="K71" s="404">
        <v>472689</v>
      </c>
      <c r="L71" s="404">
        <v>0</v>
      </c>
      <c r="M71" s="404" t="e">
        <f>'03'!#REF!+'04'!#REF!</f>
        <v>#REF!</v>
      </c>
      <c r="N71" s="404" t="e">
        <f t="shared" si="7"/>
        <v>#REF!</v>
      </c>
      <c r="O71" s="404">
        <f>'07'!Q12</f>
        <v>15572193</v>
      </c>
      <c r="P71" s="404">
        <f t="shared" si="8"/>
        <v>-15099504</v>
      </c>
    </row>
    <row r="72" spans="1:16" ht="29.25" customHeight="1" hidden="1">
      <c r="A72" s="390" t="s">
        <v>53</v>
      </c>
      <c r="B72" s="391" t="s">
        <v>151</v>
      </c>
      <c r="C72" s="399">
        <f t="shared" si="11"/>
        <v>648690</v>
      </c>
      <c r="D72" s="399">
        <f t="shared" si="12"/>
        <v>648690</v>
      </c>
      <c r="E72" s="404">
        <v>289379</v>
      </c>
      <c r="F72" s="404">
        <v>0</v>
      </c>
      <c r="G72" s="404">
        <v>359311</v>
      </c>
      <c r="H72" s="404">
        <v>0</v>
      </c>
      <c r="I72" s="404">
        <v>0</v>
      </c>
      <c r="J72" s="404">
        <v>0</v>
      </c>
      <c r="K72" s="404">
        <v>0</v>
      </c>
      <c r="L72" s="404">
        <v>0</v>
      </c>
      <c r="M72" s="399" t="e">
        <f>'03'!#REF!+'04'!#REF!</f>
        <v>#REF!</v>
      </c>
      <c r="N72" s="399" t="e">
        <f t="shared" si="7"/>
        <v>#REF!</v>
      </c>
      <c r="O72" s="399">
        <f>'07'!R12</f>
        <v>95309316</v>
      </c>
      <c r="P72" s="399">
        <f t="shared" si="8"/>
        <v>-94660626</v>
      </c>
    </row>
    <row r="73" spans="1:16" ht="29.25" customHeight="1" hidden="1">
      <c r="A73" s="455" t="s">
        <v>76</v>
      </c>
      <c r="B73" s="470" t="s">
        <v>215</v>
      </c>
      <c r="C73" s="1015">
        <f>(C64+C65+C66)/C63</f>
        <v>0.07551815529955011</v>
      </c>
      <c r="D73" s="392">
        <f aca="true" t="shared" si="13" ref="D73:L73">(D64+D65+D66)/D63</f>
        <v>0.7961007952325513</v>
      </c>
      <c r="E73" s="1015">
        <f t="shared" si="13"/>
        <v>0.07187780772686433</v>
      </c>
      <c r="F73" s="1015" t="e">
        <f t="shared" si="13"/>
        <v>#DIV/0!</v>
      </c>
      <c r="G73" s="1015" t="e">
        <f t="shared" si="13"/>
        <v>#DIV/0!</v>
      </c>
      <c r="H73" s="1015">
        <f t="shared" si="13"/>
        <v>1</v>
      </c>
      <c r="I73" s="1015" t="e">
        <f t="shared" si="13"/>
        <v>#DIV/0!</v>
      </c>
      <c r="J73" s="1015">
        <f t="shared" si="13"/>
        <v>0.9997863856451153</v>
      </c>
      <c r="K73" s="1015">
        <f t="shared" si="13"/>
        <v>0.0020129067581331496</v>
      </c>
      <c r="L73" s="1015" t="e">
        <f t="shared" si="13"/>
        <v>#DIV/0!</v>
      </c>
      <c r="M73" s="417"/>
      <c r="N73" s="417"/>
      <c r="O73" s="417"/>
      <c r="P73" s="417"/>
    </row>
    <row r="74" spans="1:16" ht="15.75" hidden="1">
      <c r="A74" s="1455" t="s">
        <v>500</v>
      </c>
      <c r="B74" s="1455"/>
      <c r="C74" s="404">
        <f>C57-C60-C61-C62</f>
        <v>0</v>
      </c>
      <c r="D74" s="404">
        <f aca="true" t="shared" si="14" ref="D74:L74">D57-D60-D61-D62</f>
        <v>0</v>
      </c>
      <c r="E74" s="404">
        <f t="shared" si="14"/>
        <v>0</v>
      </c>
      <c r="F74" s="404">
        <f t="shared" si="14"/>
        <v>0</v>
      </c>
      <c r="G74" s="404">
        <f t="shared" si="14"/>
        <v>0</v>
      </c>
      <c r="H74" s="404">
        <f t="shared" si="14"/>
        <v>0</v>
      </c>
      <c r="I74" s="404">
        <f t="shared" si="14"/>
        <v>0</v>
      </c>
      <c r="J74" s="404">
        <f t="shared" si="14"/>
        <v>0</v>
      </c>
      <c r="K74" s="404">
        <f t="shared" si="14"/>
        <v>0</v>
      </c>
      <c r="L74" s="404">
        <f t="shared" si="14"/>
        <v>0</v>
      </c>
      <c r="M74" s="417"/>
      <c r="N74" s="417"/>
      <c r="O74" s="417"/>
      <c r="P74" s="417"/>
    </row>
    <row r="75" spans="1:16" ht="15.75" hidden="1">
      <c r="A75" s="1456" t="s">
        <v>501</v>
      </c>
      <c r="B75" s="1456"/>
      <c r="C75" s="404">
        <f>C62-C63-C72</f>
        <v>0</v>
      </c>
      <c r="D75" s="404">
        <f aca="true" t="shared" si="15" ref="D75:L75">D62-D63-D72</f>
        <v>0</v>
      </c>
      <c r="E75" s="404">
        <f t="shared" si="15"/>
        <v>0</v>
      </c>
      <c r="F75" s="404">
        <f t="shared" si="15"/>
        <v>0</v>
      </c>
      <c r="G75" s="404">
        <f t="shared" si="15"/>
        <v>0</v>
      </c>
      <c r="H75" s="404">
        <f t="shared" si="15"/>
        <v>0</v>
      </c>
      <c r="I75" s="404">
        <f t="shared" si="15"/>
        <v>0</v>
      </c>
      <c r="J75" s="404">
        <f t="shared" si="15"/>
        <v>0</v>
      </c>
      <c r="K75" s="404">
        <f t="shared" si="15"/>
        <v>0</v>
      </c>
      <c r="L75" s="404">
        <f t="shared" si="15"/>
        <v>0</v>
      </c>
      <c r="M75" s="417"/>
      <c r="N75" s="417"/>
      <c r="O75" s="417"/>
      <c r="P75" s="417"/>
    </row>
    <row r="76" spans="1:12" ht="18.75" hidden="1">
      <c r="A76" s="731"/>
      <c r="B76" s="471" t="s">
        <v>520</v>
      </c>
      <c r="C76" s="471"/>
      <c r="D76" s="458"/>
      <c r="E76" s="458"/>
      <c r="F76" s="458"/>
      <c r="G76" s="1498" t="s">
        <v>520</v>
      </c>
      <c r="H76" s="1498"/>
      <c r="I76" s="1498"/>
      <c r="J76" s="1498"/>
      <c r="K76" s="1498"/>
      <c r="L76" s="1498"/>
    </row>
    <row r="77" spans="1:12" ht="18.75" hidden="1">
      <c r="A77" s="1499" t="s">
        <v>4</v>
      </c>
      <c r="B77" s="1499"/>
      <c r="C77" s="1499"/>
      <c r="D77" s="1499"/>
      <c r="E77" s="458"/>
      <c r="F77" s="458"/>
      <c r="G77" s="472"/>
      <c r="H77" s="1500" t="s">
        <v>521</v>
      </c>
      <c r="I77" s="1500"/>
      <c r="J77" s="1500"/>
      <c r="K77" s="1500"/>
      <c r="L77" s="1500"/>
    </row>
    <row r="78" ht="15.75" hidden="1"/>
    <row r="79" ht="15.75" hidden="1"/>
    <row r="80" ht="15.75" hidden="1"/>
    <row r="81" ht="15.75" hidden="1"/>
    <row r="82" ht="15.75" hidden="1"/>
    <row r="83" ht="15.75" hidden="1"/>
    <row r="84" ht="15.75" hidden="1"/>
    <row r="85" ht="15.75" hidden="1"/>
    <row r="86" ht="15.75" hidden="1"/>
    <row r="87" ht="15.75" hidden="1"/>
    <row r="88" spans="1:12" ht="16.5" hidden="1">
      <c r="A88" s="1465" t="s">
        <v>33</v>
      </c>
      <c r="B88" s="1466"/>
      <c r="C88" s="463"/>
      <c r="D88" s="1462" t="s">
        <v>79</v>
      </c>
      <c r="E88" s="1462"/>
      <c r="F88" s="1462"/>
      <c r="G88" s="1462"/>
      <c r="H88" s="1462"/>
      <c r="I88" s="1462"/>
      <c r="J88" s="1462"/>
      <c r="K88" s="1483"/>
      <c r="L88" s="1483"/>
    </row>
    <row r="89" spans="1:12" ht="16.5" hidden="1">
      <c r="A89" s="1461" t="s">
        <v>344</v>
      </c>
      <c r="B89" s="1461"/>
      <c r="C89" s="1461"/>
      <c r="D89" s="1462" t="s">
        <v>216</v>
      </c>
      <c r="E89" s="1462"/>
      <c r="F89" s="1462"/>
      <c r="G89" s="1462"/>
      <c r="H89" s="1462"/>
      <c r="I89" s="1462"/>
      <c r="J89" s="1462"/>
      <c r="K89" s="1464" t="s">
        <v>508</v>
      </c>
      <c r="L89" s="1464"/>
    </row>
    <row r="90" spans="1:12" ht="16.5" hidden="1">
      <c r="A90" s="1461" t="s">
        <v>345</v>
      </c>
      <c r="B90" s="1461"/>
      <c r="C90" s="1006"/>
      <c r="D90" s="1484" t="s">
        <v>11</v>
      </c>
      <c r="E90" s="1484"/>
      <c r="F90" s="1484"/>
      <c r="G90" s="1484"/>
      <c r="H90" s="1484"/>
      <c r="I90" s="1484"/>
      <c r="J90" s="1484"/>
      <c r="K90" s="1483"/>
      <c r="L90" s="1483"/>
    </row>
    <row r="91" spans="1:12" ht="15.75" hidden="1">
      <c r="A91" s="1008" t="s">
        <v>119</v>
      </c>
      <c r="B91" s="1008"/>
      <c r="C91" s="413"/>
      <c r="D91" s="464"/>
      <c r="E91" s="464"/>
      <c r="F91" s="465"/>
      <c r="G91" s="465"/>
      <c r="H91" s="465"/>
      <c r="I91" s="465"/>
      <c r="J91" s="465"/>
      <c r="K91" s="1492"/>
      <c r="L91" s="1492"/>
    </row>
    <row r="92" spans="1:12" ht="15.75" hidden="1">
      <c r="A92" s="464"/>
      <c r="B92" s="464" t="s">
        <v>94</v>
      </c>
      <c r="C92" s="464"/>
      <c r="D92" s="464"/>
      <c r="E92" s="464"/>
      <c r="F92" s="464"/>
      <c r="G92" s="464"/>
      <c r="H92" s="464"/>
      <c r="I92" s="464"/>
      <c r="J92" s="464"/>
      <c r="K92" s="1467"/>
      <c r="L92" s="1467"/>
    </row>
    <row r="93" spans="1:12" ht="15.75" hidden="1">
      <c r="A93" s="1070" t="s">
        <v>71</v>
      </c>
      <c r="B93" s="1071"/>
      <c r="C93" s="1450" t="s">
        <v>38</v>
      </c>
      <c r="D93" s="1468" t="s">
        <v>339</v>
      </c>
      <c r="E93" s="1468"/>
      <c r="F93" s="1468"/>
      <c r="G93" s="1468"/>
      <c r="H93" s="1468"/>
      <c r="I93" s="1468"/>
      <c r="J93" s="1468"/>
      <c r="K93" s="1468"/>
      <c r="L93" s="1468"/>
    </row>
    <row r="94" spans="1:12" ht="15.75" hidden="1">
      <c r="A94" s="1072"/>
      <c r="B94" s="1073"/>
      <c r="C94" s="1450"/>
      <c r="D94" s="1493" t="s">
        <v>207</v>
      </c>
      <c r="E94" s="1494"/>
      <c r="F94" s="1494"/>
      <c r="G94" s="1494"/>
      <c r="H94" s="1494"/>
      <c r="I94" s="1494"/>
      <c r="J94" s="1495"/>
      <c r="K94" s="1485" t="s">
        <v>208</v>
      </c>
      <c r="L94" s="1485" t="s">
        <v>209</v>
      </c>
    </row>
    <row r="95" spans="1:12" ht="15.75" hidden="1">
      <c r="A95" s="1072"/>
      <c r="B95" s="1073"/>
      <c r="C95" s="1450"/>
      <c r="D95" s="1488" t="s">
        <v>37</v>
      </c>
      <c r="E95" s="1489" t="s">
        <v>7</v>
      </c>
      <c r="F95" s="1490"/>
      <c r="G95" s="1490"/>
      <c r="H95" s="1490"/>
      <c r="I95" s="1490"/>
      <c r="J95" s="1491"/>
      <c r="K95" s="1496"/>
      <c r="L95" s="1486"/>
    </row>
    <row r="96" spans="1:16" ht="15.75" hidden="1">
      <c r="A96" s="1453"/>
      <c r="B96" s="1454"/>
      <c r="C96" s="1450"/>
      <c r="D96" s="1488"/>
      <c r="E96" s="466" t="s">
        <v>210</v>
      </c>
      <c r="F96" s="466" t="s">
        <v>211</v>
      </c>
      <c r="G96" s="466" t="s">
        <v>212</v>
      </c>
      <c r="H96" s="466" t="s">
        <v>213</v>
      </c>
      <c r="I96" s="466" t="s">
        <v>346</v>
      </c>
      <c r="J96" s="466" t="s">
        <v>214</v>
      </c>
      <c r="K96" s="1497"/>
      <c r="L96" s="1487"/>
      <c r="M96" s="1448" t="s">
        <v>502</v>
      </c>
      <c r="N96" s="1448"/>
      <c r="O96" s="1448"/>
      <c r="P96" s="1448"/>
    </row>
    <row r="97" spans="1:16" ht="15.75" hidden="1">
      <c r="A97" s="1451" t="s">
        <v>6</v>
      </c>
      <c r="B97" s="1452"/>
      <c r="C97" s="467">
        <v>1</v>
      </c>
      <c r="D97" s="468">
        <v>2</v>
      </c>
      <c r="E97" s="467">
        <v>3</v>
      </c>
      <c r="F97" s="468">
        <v>4</v>
      </c>
      <c r="G97" s="467">
        <v>5</v>
      </c>
      <c r="H97" s="468">
        <v>6</v>
      </c>
      <c r="I97" s="467">
        <v>7</v>
      </c>
      <c r="J97" s="468">
        <v>8</v>
      </c>
      <c r="K97" s="467">
        <v>9</v>
      </c>
      <c r="L97" s="468">
        <v>10</v>
      </c>
      <c r="M97" s="469" t="s">
        <v>503</v>
      </c>
      <c r="N97" s="469" t="s">
        <v>506</v>
      </c>
      <c r="O97" s="469" t="s">
        <v>504</v>
      </c>
      <c r="P97" s="469" t="s">
        <v>505</v>
      </c>
    </row>
    <row r="98" spans="1:16" ht="29.25" customHeight="1" hidden="1">
      <c r="A98" s="420" t="s">
        <v>0</v>
      </c>
      <c r="B98" s="421" t="s">
        <v>131</v>
      </c>
      <c r="C98" s="399">
        <f>C99+C100</f>
        <v>77698000</v>
      </c>
      <c r="D98" s="399">
        <f aca="true" t="shared" si="16" ref="D98:L98">D99+D100</f>
        <v>1726087</v>
      </c>
      <c r="E98" s="399">
        <f t="shared" si="16"/>
        <v>992526</v>
      </c>
      <c r="F98" s="399">
        <f t="shared" si="16"/>
        <v>0</v>
      </c>
      <c r="G98" s="399">
        <f t="shared" si="16"/>
        <v>434217</v>
      </c>
      <c r="H98" s="399">
        <f t="shared" si="16"/>
        <v>110298</v>
      </c>
      <c r="I98" s="399">
        <f t="shared" si="16"/>
        <v>20700</v>
      </c>
      <c r="J98" s="399">
        <f t="shared" si="16"/>
        <v>168346</v>
      </c>
      <c r="K98" s="399">
        <f t="shared" si="16"/>
        <v>73826163</v>
      </c>
      <c r="L98" s="399">
        <f t="shared" si="16"/>
        <v>2145750</v>
      </c>
      <c r="M98" s="399" t="e">
        <f>'03'!#REF!+'04'!#REF!</f>
        <v>#REF!</v>
      </c>
      <c r="N98" s="399" t="e">
        <f>C98-M98</f>
        <v>#REF!</v>
      </c>
      <c r="O98" s="399" t="e">
        <f>'07'!#REF!</f>
        <v>#REF!</v>
      </c>
      <c r="P98" s="399" t="e">
        <f>C98-O98</f>
        <v>#REF!</v>
      </c>
    </row>
    <row r="99" spans="1:16" ht="29.25" customHeight="1" hidden="1">
      <c r="A99" s="423">
        <v>1</v>
      </c>
      <c r="B99" s="424" t="s">
        <v>132</v>
      </c>
      <c r="C99" s="399">
        <f>D99+K99+L99</f>
        <v>42623095</v>
      </c>
      <c r="D99" s="399">
        <f>E99+F99+G99+H99+I99+J99</f>
        <v>901808</v>
      </c>
      <c r="E99" s="404">
        <v>547691</v>
      </c>
      <c r="F99" s="404"/>
      <c r="G99" s="404">
        <v>256217</v>
      </c>
      <c r="H99" s="404">
        <v>65000</v>
      </c>
      <c r="I99" s="404">
        <v>20700</v>
      </c>
      <c r="J99" s="404">
        <v>12200</v>
      </c>
      <c r="K99" s="404">
        <v>40571287</v>
      </c>
      <c r="L99" s="404">
        <v>1150000</v>
      </c>
      <c r="M99" s="404" t="e">
        <f>'03'!#REF!+'04'!#REF!</f>
        <v>#REF!</v>
      </c>
      <c r="N99" s="404" t="e">
        <f aca="true" t="shared" si="17" ref="N99:N113">C99-M99</f>
        <v>#REF!</v>
      </c>
      <c r="O99" s="404" t="e">
        <f>'07'!#REF!</f>
        <v>#REF!</v>
      </c>
      <c r="P99" s="404" t="e">
        <f aca="true" t="shared" si="18" ref="P99:P113">C99-O99</f>
        <v>#REF!</v>
      </c>
    </row>
    <row r="100" spans="1:16" ht="29.25" customHeight="1" hidden="1">
      <c r="A100" s="423">
        <v>2</v>
      </c>
      <c r="B100" s="424" t="s">
        <v>133</v>
      </c>
      <c r="C100" s="399">
        <f>D100+K100+L100</f>
        <v>35074905</v>
      </c>
      <c r="D100" s="399">
        <f>E100+F100+G100+H100+I100+J100</f>
        <v>824279</v>
      </c>
      <c r="E100" s="404">
        <v>444835</v>
      </c>
      <c r="F100" s="404"/>
      <c r="G100" s="404">
        <v>178000</v>
      </c>
      <c r="H100" s="404">
        <v>45298</v>
      </c>
      <c r="I100" s="404"/>
      <c r="J100" s="404">
        <v>156146</v>
      </c>
      <c r="K100" s="404">
        <v>33254876</v>
      </c>
      <c r="L100" s="404">
        <v>995750</v>
      </c>
      <c r="M100" s="404" t="e">
        <f>'03'!#REF!+'04'!#REF!</f>
        <v>#REF!</v>
      </c>
      <c r="N100" s="404" t="e">
        <f t="shared" si="17"/>
        <v>#REF!</v>
      </c>
      <c r="O100" s="404" t="e">
        <f>'07'!#REF!</f>
        <v>#REF!</v>
      </c>
      <c r="P100" s="404" t="e">
        <f t="shared" si="18"/>
        <v>#REF!</v>
      </c>
    </row>
    <row r="101" spans="1:16" ht="29.25" customHeight="1" hidden="1">
      <c r="A101" s="390" t="s">
        <v>1</v>
      </c>
      <c r="B101" s="391" t="s">
        <v>134</v>
      </c>
      <c r="C101" s="399">
        <f>D101+K101+L101</f>
        <v>4094298</v>
      </c>
      <c r="D101" s="399">
        <f>E101+F101+G101+H101+I101+J101</f>
        <v>29764</v>
      </c>
      <c r="E101" s="404">
        <v>10764</v>
      </c>
      <c r="F101" s="404"/>
      <c r="G101" s="404">
        <v>19000</v>
      </c>
      <c r="H101" s="404"/>
      <c r="I101" s="404"/>
      <c r="J101" s="404"/>
      <c r="K101" s="404">
        <v>3103784</v>
      </c>
      <c r="L101" s="404">
        <v>960750</v>
      </c>
      <c r="M101" s="404" t="e">
        <f>'03'!#REF!+'04'!#REF!</f>
        <v>#REF!</v>
      </c>
      <c r="N101" s="404" t="e">
        <f t="shared" si="17"/>
        <v>#REF!</v>
      </c>
      <c r="O101" s="404" t="e">
        <f>'07'!#REF!</f>
        <v>#REF!</v>
      </c>
      <c r="P101" s="404" t="e">
        <f t="shared" si="18"/>
        <v>#REF!</v>
      </c>
    </row>
    <row r="102" spans="1:16" ht="29.25" customHeight="1" hidden="1">
      <c r="A102" s="390" t="s">
        <v>9</v>
      </c>
      <c r="B102" s="391" t="s">
        <v>135</v>
      </c>
      <c r="C102" s="399">
        <f>D102+K102+L102</f>
        <v>0</v>
      </c>
      <c r="D102" s="399">
        <f>E102+F102+G102+H102+I102+J102</f>
        <v>0</v>
      </c>
      <c r="E102" s="404"/>
      <c r="F102" s="404"/>
      <c r="G102" s="404"/>
      <c r="H102" s="404"/>
      <c r="I102" s="404"/>
      <c r="J102" s="404"/>
      <c r="K102" s="404"/>
      <c r="L102" s="404"/>
      <c r="M102" s="404" t="e">
        <f>'03'!#REF!+'04'!#REF!</f>
        <v>#REF!</v>
      </c>
      <c r="N102" s="404" t="e">
        <f t="shared" si="17"/>
        <v>#REF!</v>
      </c>
      <c r="O102" s="404" t="e">
        <f>'07'!#REF!</f>
        <v>#REF!</v>
      </c>
      <c r="P102" s="404" t="e">
        <f t="shared" si="18"/>
        <v>#REF!</v>
      </c>
    </row>
    <row r="103" spans="1:16" ht="29.25" customHeight="1" hidden="1">
      <c r="A103" s="390" t="s">
        <v>136</v>
      </c>
      <c r="B103" s="391" t="s">
        <v>137</v>
      </c>
      <c r="C103" s="399">
        <f>C104+C113</f>
        <v>73603702</v>
      </c>
      <c r="D103" s="399">
        <f aca="true" t="shared" si="19" ref="D103:L103">D104+D113</f>
        <v>1696323</v>
      </c>
      <c r="E103" s="399">
        <f t="shared" si="19"/>
        <v>981762</v>
      </c>
      <c r="F103" s="399">
        <f t="shared" si="19"/>
        <v>0</v>
      </c>
      <c r="G103" s="399">
        <f t="shared" si="19"/>
        <v>415217</v>
      </c>
      <c r="H103" s="399">
        <f t="shared" si="19"/>
        <v>110298</v>
      </c>
      <c r="I103" s="399">
        <f t="shared" si="19"/>
        <v>20700</v>
      </c>
      <c r="J103" s="399">
        <f t="shared" si="19"/>
        <v>168346</v>
      </c>
      <c r="K103" s="399">
        <f t="shared" si="19"/>
        <v>70722379</v>
      </c>
      <c r="L103" s="399">
        <f t="shared" si="19"/>
        <v>1185000</v>
      </c>
      <c r="M103" s="399" t="e">
        <f>'03'!#REF!+'04'!#REF!</f>
        <v>#REF!</v>
      </c>
      <c r="N103" s="399" t="e">
        <f t="shared" si="17"/>
        <v>#REF!</v>
      </c>
      <c r="O103" s="399" t="e">
        <f>'07'!#REF!</f>
        <v>#REF!</v>
      </c>
      <c r="P103" s="399" t="e">
        <f t="shared" si="18"/>
        <v>#REF!</v>
      </c>
    </row>
    <row r="104" spans="1:16" ht="29.25" customHeight="1" hidden="1">
      <c r="A104" s="390" t="s">
        <v>52</v>
      </c>
      <c r="B104" s="425" t="s">
        <v>138</v>
      </c>
      <c r="C104" s="399">
        <f>SUM(C105:C112)</f>
        <v>72849668</v>
      </c>
      <c r="D104" s="399">
        <f aca="true" t="shared" si="20" ref="D104:L104">SUM(D105:D112)</f>
        <v>942289</v>
      </c>
      <c r="E104" s="399">
        <f t="shared" si="20"/>
        <v>526845</v>
      </c>
      <c r="F104" s="399">
        <f t="shared" si="20"/>
        <v>0</v>
      </c>
      <c r="G104" s="399">
        <f t="shared" si="20"/>
        <v>197800</v>
      </c>
      <c r="H104" s="399">
        <f t="shared" si="20"/>
        <v>49298</v>
      </c>
      <c r="I104" s="399">
        <f t="shared" si="20"/>
        <v>0</v>
      </c>
      <c r="J104" s="399">
        <f t="shared" si="20"/>
        <v>168346</v>
      </c>
      <c r="K104" s="399">
        <f t="shared" si="20"/>
        <v>70722379</v>
      </c>
      <c r="L104" s="399">
        <f t="shared" si="20"/>
        <v>1185000</v>
      </c>
      <c r="M104" s="399" t="e">
        <f>'03'!#REF!+'04'!#REF!</f>
        <v>#REF!</v>
      </c>
      <c r="N104" s="399" t="e">
        <f t="shared" si="17"/>
        <v>#REF!</v>
      </c>
      <c r="O104" s="399" t="e">
        <f>'07'!#REF!</f>
        <v>#REF!</v>
      </c>
      <c r="P104" s="399" t="e">
        <f t="shared" si="18"/>
        <v>#REF!</v>
      </c>
    </row>
    <row r="105" spans="1:16" ht="29.25" customHeight="1" hidden="1">
      <c r="A105" s="423" t="s">
        <v>54</v>
      </c>
      <c r="B105" s="424" t="s">
        <v>139</v>
      </c>
      <c r="C105" s="399">
        <f aca="true" t="shared" si="21" ref="C105:C113">D105+K105+L105</f>
        <v>4196249</v>
      </c>
      <c r="D105" s="399">
        <f aca="true" t="shared" si="22" ref="D105:D113">E105+F105+G105+H105+I105+J105</f>
        <v>562189</v>
      </c>
      <c r="E105" s="404">
        <v>241945</v>
      </c>
      <c r="F105" s="404"/>
      <c r="G105" s="404">
        <v>107000</v>
      </c>
      <c r="H105" s="404">
        <v>45298</v>
      </c>
      <c r="I105" s="404"/>
      <c r="J105" s="404">
        <v>167946</v>
      </c>
      <c r="K105" s="404">
        <v>3609060</v>
      </c>
      <c r="L105" s="404">
        <v>25000</v>
      </c>
      <c r="M105" s="404" t="e">
        <f>'03'!#REF!+'04'!#REF!</f>
        <v>#REF!</v>
      </c>
      <c r="N105" s="404" t="e">
        <f t="shared" si="17"/>
        <v>#REF!</v>
      </c>
      <c r="O105" s="404" t="e">
        <f>'07'!#REF!</f>
        <v>#REF!</v>
      </c>
      <c r="P105" s="404" t="e">
        <f t="shared" si="18"/>
        <v>#REF!</v>
      </c>
    </row>
    <row r="106" spans="1:16" ht="29.25" customHeight="1" hidden="1">
      <c r="A106" s="423" t="s">
        <v>55</v>
      </c>
      <c r="B106" s="424" t="s">
        <v>140</v>
      </c>
      <c r="C106" s="399">
        <f t="shared" si="21"/>
        <v>0</v>
      </c>
      <c r="D106" s="399">
        <f t="shared" si="22"/>
        <v>0</v>
      </c>
      <c r="E106" s="404"/>
      <c r="F106" s="404"/>
      <c r="G106" s="404"/>
      <c r="H106" s="404"/>
      <c r="I106" s="404"/>
      <c r="J106" s="404"/>
      <c r="K106" s="404"/>
      <c r="L106" s="404"/>
      <c r="M106" s="404" t="e">
        <f>'03'!#REF!+'04'!#REF!</f>
        <v>#REF!</v>
      </c>
      <c r="N106" s="404" t="e">
        <f t="shared" si="17"/>
        <v>#REF!</v>
      </c>
      <c r="O106" s="404" t="e">
        <f>'07'!#REF!</f>
        <v>#REF!</v>
      </c>
      <c r="P106" s="404" t="e">
        <f t="shared" si="18"/>
        <v>#REF!</v>
      </c>
    </row>
    <row r="107" spans="1:16" ht="29.25" customHeight="1" hidden="1">
      <c r="A107" s="423" t="s">
        <v>141</v>
      </c>
      <c r="B107" s="424" t="s">
        <v>202</v>
      </c>
      <c r="C107" s="399">
        <f t="shared" si="21"/>
        <v>0</v>
      </c>
      <c r="D107" s="399">
        <f t="shared" si="22"/>
        <v>0</v>
      </c>
      <c r="E107" s="404"/>
      <c r="F107" s="404"/>
      <c r="G107" s="404"/>
      <c r="H107" s="404"/>
      <c r="I107" s="404"/>
      <c r="J107" s="404"/>
      <c r="K107" s="404"/>
      <c r="L107" s="404"/>
      <c r="M107" s="404" t="e">
        <f>'03'!#REF!</f>
        <v>#REF!</v>
      </c>
      <c r="N107" s="404" t="e">
        <f t="shared" si="17"/>
        <v>#REF!</v>
      </c>
      <c r="O107" s="404" t="e">
        <f>'07'!#REF!</f>
        <v>#REF!</v>
      </c>
      <c r="P107" s="404" t="e">
        <f t="shared" si="18"/>
        <v>#REF!</v>
      </c>
    </row>
    <row r="108" spans="1:16" ht="29.25" customHeight="1" hidden="1">
      <c r="A108" s="423" t="s">
        <v>143</v>
      </c>
      <c r="B108" s="424" t="s">
        <v>142</v>
      </c>
      <c r="C108" s="399">
        <f t="shared" si="21"/>
        <v>67438608</v>
      </c>
      <c r="D108" s="399">
        <f t="shared" si="22"/>
        <v>315289</v>
      </c>
      <c r="E108" s="404">
        <v>220089</v>
      </c>
      <c r="F108" s="404"/>
      <c r="G108" s="404">
        <v>90800</v>
      </c>
      <c r="H108" s="404">
        <v>4000</v>
      </c>
      <c r="I108" s="404"/>
      <c r="J108" s="404">
        <v>400</v>
      </c>
      <c r="K108" s="404">
        <v>67113319</v>
      </c>
      <c r="L108" s="404">
        <v>10000</v>
      </c>
      <c r="M108" s="404" t="e">
        <f>'03'!#REF!+'04'!#REF!</f>
        <v>#REF!</v>
      </c>
      <c r="N108" s="404" t="e">
        <f t="shared" si="17"/>
        <v>#REF!</v>
      </c>
      <c r="O108" s="404" t="e">
        <f>'07'!#REF!</f>
        <v>#REF!</v>
      </c>
      <c r="P108" s="404" t="e">
        <f t="shared" si="18"/>
        <v>#REF!</v>
      </c>
    </row>
    <row r="109" spans="1:16" ht="29.25" customHeight="1" hidden="1">
      <c r="A109" s="423" t="s">
        <v>145</v>
      </c>
      <c r="B109" s="424" t="s">
        <v>144</v>
      </c>
      <c r="C109" s="399">
        <f t="shared" si="21"/>
        <v>1214811</v>
      </c>
      <c r="D109" s="399">
        <f t="shared" si="22"/>
        <v>64811</v>
      </c>
      <c r="E109" s="404">
        <v>64811</v>
      </c>
      <c r="F109" s="404"/>
      <c r="G109" s="404"/>
      <c r="H109" s="404"/>
      <c r="I109" s="404"/>
      <c r="J109" s="404"/>
      <c r="K109" s="404"/>
      <c r="L109" s="404">
        <v>1150000</v>
      </c>
      <c r="M109" s="404" t="e">
        <f>'03'!#REF!+'04'!#REF!</f>
        <v>#REF!</v>
      </c>
      <c r="N109" s="404" t="e">
        <f t="shared" si="17"/>
        <v>#REF!</v>
      </c>
      <c r="O109" s="404" t="e">
        <f>'07'!#REF!</f>
        <v>#REF!</v>
      </c>
      <c r="P109" s="404" t="e">
        <f t="shared" si="18"/>
        <v>#REF!</v>
      </c>
    </row>
    <row r="110" spans="1:16" ht="29.25" customHeight="1" hidden="1">
      <c r="A110" s="423" t="s">
        <v>147</v>
      </c>
      <c r="B110" s="424" t="s">
        <v>146</v>
      </c>
      <c r="C110" s="399">
        <f t="shared" si="21"/>
        <v>0</v>
      </c>
      <c r="D110" s="399">
        <f t="shared" si="22"/>
        <v>0</v>
      </c>
      <c r="E110" s="404"/>
      <c r="F110" s="404"/>
      <c r="G110" s="404"/>
      <c r="H110" s="404"/>
      <c r="I110" s="404"/>
      <c r="J110" s="404"/>
      <c r="K110" s="404"/>
      <c r="L110" s="404"/>
      <c r="M110" s="404" t="e">
        <f>'03'!#REF!+'04'!#REF!</f>
        <v>#REF!</v>
      </c>
      <c r="N110" s="404" t="e">
        <f t="shared" si="17"/>
        <v>#REF!</v>
      </c>
      <c r="O110" s="404" t="e">
        <f>'07'!#REF!</f>
        <v>#REF!</v>
      </c>
      <c r="P110" s="404" t="e">
        <f t="shared" si="18"/>
        <v>#REF!</v>
      </c>
    </row>
    <row r="111" spans="1:16" ht="29.25" customHeight="1" hidden="1">
      <c r="A111" s="423" t="s">
        <v>149</v>
      </c>
      <c r="B111" s="426" t="s">
        <v>148</v>
      </c>
      <c r="C111" s="399">
        <f t="shared" si="21"/>
        <v>0</v>
      </c>
      <c r="D111" s="399">
        <f t="shared" si="22"/>
        <v>0</v>
      </c>
      <c r="E111" s="404"/>
      <c r="F111" s="404"/>
      <c r="G111" s="404"/>
      <c r="H111" s="404"/>
      <c r="I111" s="404"/>
      <c r="J111" s="404"/>
      <c r="K111" s="404"/>
      <c r="L111" s="404"/>
      <c r="M111" s="404" t="e">
        <f>'03'!#REF!+'04'!#REF!</f>
        <v>#REF!</v>
      </c>
      <c r="N111" s="404" t="e">
        <f t="shared" si="17"/>
        <v>#REF!</v>
      </c>
      <c r="O111" s="404" t="e">
        <f>'07'!#REF!</f>
        <v>#REF!</v>
      </c>
      <c r="P111" s="404" t="e">
        <f t="shared" si="18"/>
        <v>#REF!</v>
      </c>
    </row>
    <row r="112" spans="1:16" ht="29.25" customHeight="1" hidden="1">
      <c r="A112" s="423" t="s">
        <v>186</v>
      </c>
      <c r="B112" s="424" t="s">
        <v>150</v>
      </c>
      <c r="C112" s="399">
        <f t="shared" si="21"/>
        <v>0</v>
      </c>
      <c r="D112" s="399">
        <f t="shared" si="22"/>
        <v>0</v>
      </c>
      <c r="E112" s="404"/>
      <c r="F112" s="404"/>
      <c r="G112" s="404"/>
      <c r="H112" s="404"/>
      <c r="I112" s="404"/>
      <c r="J112" s="404"/>
      <c r="K112" s="404"/>
      <c r="L112" s="404"/>
      <c r="M112" s="404" t="e">
        <f>'03'!#REF!+'04'!#REF!</f>
        <v>#REF!</v>
      </c>
      <c r="N112" s="404" t="e">
        <f t="shared" si="17"/>
        <v>#REF!</v>
      </c>
      <c r="O112" s="404" t="e">
        <f>'07'!#REF!</f>
        <v>#REF!</v>
      </c>
      <c r="P112" s="404" t="e">
        <f t="shared" si="18"/>
        <v>#REF!</v>
      </c>
    </row>
    <row r="113" spans="1:16" ht="29.25" customHeight="1" hidden="1">
      <c r="A113" s="390" t="s">
        <v>53</v>
      </c>
      <c r="B113" s="391" t="s">
        <v>151</v>
      </c>
      <c r="C113" s="399">
        <f t="shared" si="21"/>
        <v>754034</v>
      </c>
      <c r="D113" s="399">
        <f t="shared" si="22"/>
        <v>754034</v>
      </c>
      <c r="E113" s="404">
        <v>454917</v>
      </c>
      <c r="F113" s="404"/>
      <c r="G113" s="404">
        <v>217417</v>
      </c>
      <c r="H113" s="404">
        <v>61000</v>
      </c>
      <c r="I113" s="404">
        <v>20700</v>
      </c>
      <c r="J113" s="404"/>
      <c r="K113" s="404"/>
      <c r="L113" s="404"/>
      <c r="M113" s="399" t="e">
        <f>'03'!#REF!+'04'!#REF!</f>
        <v>#REF!</v>
      </c>
      <c r="N113" s="399" t="e">
        <f t="shared" si="17"/>
        <v>#REF!</v>
      </c>
      <c r="O113" s="399" t="e">
        <f>'07'!#REF!</f>
        <v>#REF!</v>
      </c>
      <c r="P113" s="399" t="e">
        <f t="shared" si="18"/>
        <v>#REF!</v>
      </c>
    </row>
    <row r="114" spans="1:16" ht="25.5" hidden="1">
      <c r="A114" s="455" t="s">
        <v>76</v>
      </c>
      <c r="B114" s="470" t="s">
        <v>215</v>
      </c>
      <c r="C114" s="1015">
        <f>(C105+C106+C107)/C104</f>
        <v>0.05760148419619428</v>
      </c>
      <c r="D114" s="392">
        <f aca="true" t="shared" si="23" ref="D114:L114">(D105+D106+D107)/D104</f>
        <v>0.5966205696978315</v>
      </c>
      <c r="E114" s="1015">
        <f t="shared" si="23"/>
        <v>0.45923374047395343</v>
      </c>
      <c r="F114" s="1015" t="e">
        <f t="shared" si="23"/>
        <v>#DIV/0!</v>
      </c>
      <c r="G114" s="1015">
        <f t="shared" si="23"/>
        <v>0.5409504550050556</v>
      </c>
      <c r="H114" s="1015">
        <f t="shared" si="23"/>
        <v>0.9188608057121993</v>
      </c>
      <c r="I114" s="1015" t="e">
        <f t="shared" si="23"/>
        <v>#DIV/0!</v>
      </c>
      <c r="J114" s="1015">
        <f t="shared" si="23"/>
        <v>0.9976239411687834</v>
      </c>
      <c r="K114" s="1015">
        <f t="shared" si="23"/>
        <v>0.05103137155496423</v>
      </c>
      <c r="L114" s="1015">
        <f t="shared" si="23"/>
        <v>0.02109704641350211</v>
      </c>
      <c r="M114" s="417"/>
      <c r="N114" s="417"/>
      <c r="O114" s="417"/>
      <c r="P114" s="417"/>
    </row>
    <row r="115" spans="1:16" ht="15.75" hidden="1">
      <c r="A115" s="1455" t="s">
        <v>500</v>
      </c>
      <c r="B115" s="1455"/>
      <c r="C115" s="404">
        <f>C98-C101-C102-C103</f>
        <v>0</v>
      </c>
      <c r="D115" s="404">
        <f aca="true" t="shared" si="24" ref="D115:L115">D98-D101-D102-D103</f>
        <v>0</v>
      </c>
      <c r="E115" s="404">
        <f t="shared" si="24"/>
        <v>0</v>
      </c>
      <c r="F115" s="404">
        <f t="shared" si="24"/>
        <v>0</v>
      </c>
      <c r="G115" s="404">
        <f t="shared" si="24"/>
        <v>0</v>
      </c>
      <c r="H115" s="404">
        <f t="shared" si="24"/>
        <v>0</v>
      </c>
      <c r="I115" s="404">
        <f t="shared" si="24"/>
        <v>0</v>
      </c>
      <c r="J115" s="404">
        <f t="shared" si="24"/>
        <v>0</v>
      </c>
      <c r="K115" s="404">
        <f t="shared" si="24"/>
        <v>0</v>
      </c>
      <c r="L115" s="404">
        <f t="shared" si="24"/>
        <v>0</v>
      </c>
      <c r="M115" s="417"/>
      <c r="N115" s="417"/>
      <c r="O115" s="417"/>
      <c r="P115" s="417"/>
    </row>
    <row r="116" spans="1:16" ht="15.75" hidden="1">
      <c r="A116" s="1456" t="s">
        <v>501</v>
      </c>
      <c r="B116" s="1456"/>
      <c r="C116" s="404">
        <f>C103-C104-C113</f>
        <v>0</v>
      </c>
      <c r="D116" s="404">
        <f aca="true" t="shared" si="25" ref="D116:L116">D103-D104-D113</f>
        <v>0</v>
      </c>
      <c r="E116" s="404">
        <f t="shared" si="25"/>
        <v>0</v>
      </c>
      <c r="F116" s="404">
        <f t="shared" si="25"/>
        <v>0</v>
      </c>
      <c r="G116" s="404">
        <f t="shared" si="25"/>
        <v>0</v>
      </c>
      <c r="H116" s="404">
        <f t="shared" si="25"/>
        <v>0</v>
      </c>
      <c r="I116" s="404">
        <f t="shared" si="25"/>
        <v>0</v>
      </c>
      <c r="J116" s="404">
        <f t="shared" si="25"/>
        <v>0</v>
      </c>
      <c r="K116" s="404">
        <f t="shared" si="25"/>
        <v>0</v>
      </c>
      <c r="L116" s="404">
        <f t="shared" si="25"/>
        <v>0</v>
      </c>
      <c r="M116" s="417"/>
      <c r="N116" s="417"/>
      <c r="O116" s="417"/>
      <c r="P116" s="417"/>
    </row>
    <row r="117" spans="1:12" ht="18.75" hidden="1">
      <c r="A117" s="731"/>
      <c r="B117" s="471" t="s">
        <v>520</v>
      </c>
      <c r="C117" s="471"/>
      <c r="D117" s="458"/>
      <c r="E117" s="458"/>
      <c r="F117" s="458"/>
      <c r="G117" s="1498" t="s">
        <v>520</v>
      </c>
      <c r="H117" s="1498"/>
      <c r="I117" s="1498"/>
      <c r="J117" s="1498"/>
      <c r="K117" s="1498"/>
      <c r="L117" s="1498"/>
    </row>
    <row r="118" spans="1:12" ht="18.75" hidden="1">
      <c r="A118" s="1499" t="s">
        <v>4</v>
      </c>
      <c r="B118" s="1499"/>
      <c r="C118" s="1499"/>
      <c r="D118" s="1499"/>
      <c r="E118" s="458"/>
      <c r="F118" s="458"/>
      <c r="G118" s="472"/>
      <c r="H118" s="1500" t="s">
        <v>521</v>
      </c>
      <c r="I118" s="1500"/>
      <c r="J118" s="1500"/>
      <c r="K118" s="1500"/>
      <c r="L118" s="1500"/>
    </row>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spans="1:12" ht="16.5" hidden="1">
      <c r="A131" s="1465" t="s">
        <v>33</v>
      </c>
      <c r="B131" s="1466"/>
      <c r="C131" s="463"/>
      <c r="D131" s="1462" t="s">
        <v>79</v>
      </c>
      <c r="E131" s="1462"/>
      <c r="F131" s="1462"/>
      <c r="G131" s="1462"/>
      <c r="H131" s="1462"/>
      <c r="I131" s="1462"/>
      <c r="J131" s="1462"/>
      <c r="K131" s="1483"/>
      <c r="L131" s="1483"/>
    </row>
    <row r="132" spans="1:12" ht="16.5" hidden="1">
      <c r="A132" s="1461" t="s">
        <v>344</v>
      </c>
      <c r="B132" s="1461"/>
      <c r="C132" s="1461"/>
      <c r="D132" s="1462" t="s">
        <v>216</v>
      </c>
      <c r="E132" s="1462"/>
      <c r="F132" s="1462"/>
      <c r="G132" s="1462"/>
      <c r="H132" s="1462"/>
      <c r="I132" s="1462"/>
      <c r="J132" s="1462"/>
      <c r="K132" s="1464" t="s">
        <v>509</v>
      </c>
      <c r="L132" s="1464"/>
    </row>
    <row r="133" spans="1:12" ht="16.5" hidden="1">
      <c r="A133" s="1461" t="s">
        <v>345</v>
      </c>
      <c r="B133" s="1461"/>
      <c r="C133" s="1006"/>
      <c r="D133" s="1484" t="s">
        <v>554</v>
      </c>
      <c r="E133" s="1484"/>
      <c r="F133" s="1484"/>
      <c r="G133" s="1484"/>
      <c r="H133" s="1484"/>
      <c r="I133" s="1484"/>
      <c r="J133" s="1484"/>
      <c r="K133" s="1483"/>
      <c r="L133" s="1483"/>
    </row>
    <row r="134" spans="1:12" ht="15.75" hidden="1">
      <c r="A134" s="1008" t="s">
        <v>119</v>
      </c>
      <c r="B134" s="1008"/>
      <c r="C134" s="413"/>
      <c r="D134" s="464"/>
      <c r="E134" s="464"/>
      <c r="F134" s="465"/>
      <c r="G134" s="465"/>
      <c r="H134" s="465"/>
      <c r="I134" s="465"/>
      <c r="J134" s="465"/>
      <c r="K134" s="1492"/>
      <c r="L134" s="1492"/>
    </row>
    <row r="135" spans="1:12" ht="15.75" hidden="1">
      <c r="A135" s="464"/>
      <c r="B135" s="464" t="s">
        <v>94</v>
      </c>
      <c r="C135" s="464"/>
      <c r="D135" s="464"/>
      <c r="E135" s="464"/>
      <c r="F135" s="464"/>
      <c r="G135" s="464"/>
      <c r="H135" s="464"/>
      <c r="I135" s="464"/>
      <c r="J135" s="464"/>
      <c r="K135" s="1467"/>
      <c r="L135" s="1467"/>
    </row>
    <row r="136" spans="1:12" ht="15.75" hidden="1">
      <c r="A136" s="1070" t="s">
        <v>71</v>
      </c>
      <c r="B136" s="1071"/>
      <c r="C136" s="1450" t="s">
        <v>38</v>
      </c>
      <c r="D136" s="1468" t="s">
        <v>339</v>
      </c>
      <c r="E136" s="1468"/>
      <c r="F136" s="1468"/>
      <c r="G136" s="1468"/>
      <c r="H136" s="1468"/>
      <c r="I136" s="1468"/>
      <c r="J136" s="1468"/>
      <c r="K136" s="1468"/>
      <c r="L136" s="1468"/>
    </row>
    <row r="137" spans="1:12" ht="15.75" hidden="1">
      <c r="A137" s="1072"/>
      <c r="B137" s="1073"/>
      <c r="C137" s="1450"/>
      <c r="D137" s="1493" t="s">
        <v>207</v>
      </c>
      <c r="E137" s="1494"/>
      <c r="F137" s="1494"/>
      <c r="G137" s="1494"/>
      <c r="H137" s="1494"/>
      <c r="I137" s="1494"/>
      <c r="J137" s="1495"/>
      <c r="K137" s="1485" t="s">
        <v>208</v>
      </c>
      <c r="L137" s="1485" t="s">
        <v>209</v>
      </c>
    </row>
    <row r="138" spans="1:12" ht="15.75" hidden="1">
      <c r="A138" s="1072"/>
      <c r="B138" s="1073"/>
      <c r="C138" s="1450"/>
      <c r="D138" s="1488" t="s">
        <v>37</v>
      </c>
      <c r="E138" s="1489" t="s">
        <v>7</v>
      </c>
      <c r="F138" s="1490"/>
      <c r="G138" s="1490"/>
      <c r="H138" s="1490"/>
      <c r="I138" s="1490"/>
      <c r="J138" s="1491"/>
      <c r="K138" s="1496"/>
      <c r="L138" s="1486"/>
    </row>
    <row r="139" spans="1:16" ht="15.75" hidden="1">
      <c r="A139" s="1453"/>
      <c r="B139" s="1454"/>
      <c r="C139" s="1450"/>
      <c r="D139" s="1488"/>
      <c r="E139" s="466" t="s">
        <v>210</v>
      </c>
      <c r="F139" s="466" t="s">
        <v>211</v>
      </c>
      <c r="G139" s="466" t="s">
        <v>212</v>
      </c>
      <c r="H139" s="466" t="s">
        <v>213</v>
      </c>
      <c r="I139" s="466" t="s">
        <v>346</v>
      </c>
      <c r="J139" s="466" t="s">
        <v>214</v>
      </c>
      <c r="K139" s="1497"/>
      <c r="L139" s="1487"/>
      <c r="M139" s="1448" t="s">
        <v>502</v>
      </c>
      <c r="N139" s="1448"/>
      <c r="O139" s="1448"/>
      <c r="P139" s="1448"/>
    </row>
    <row r="140" spans="1:16" ht="15.75" hidden="1">
      <c r="A140" s="1451" t="s">
        <v>6</v>
      </c>
      <c r="B140" s="1452"/>
      <c r="C140" s="467">
        <v>1</v>
      </c>
      <c r="D140" s="468">
        <v>2</v>
      </c>
      <c r="E140" s="467">
        <v>3</v>
      </c>
      <c r="F140" s="468">
        <v>4</v>
      </c>
      <c r="G140" s="467">
        <v>5</v>
      </c>
      <c r="H140" s="468">
        <v>6</v>
      </c>
      <c r="I140" s="467">
        <v>7</v>
      </c>
      <c r="J140" s="468">
        <v>8</v>
      </c>
      <c r="K140" s="467">
        <v>9</v>
      </c>
      <c r="L140" s="468">
        <v>10</v>
      </c>
      <c r="M140" s="469" t="s">
        <v>503</v>
      </c>
      <c r="N140" s="469" t="s">
        <v>506</v>
      </c>
      <c r="O140" s="469" t="s">
        <v>504</v>
      </c>
      <c r="P140" s="469" t="s">
        <v>505</v>
      </c>
    </row>
    <row r="141" spans="1:16" ht="29.25" customHeight="1" hidden="1">
      <c r="A141" s="420" t="s">
        <v>0</v>
      </c>
      <c r="B141" s="421" t="s">
        <v>131</v>
      </c>
      <c r="C141" s="399">
        <f>C142+C143</f>
        <v>3784244</v>
      </c>
      <c r="D141" s="399">
        <f aca="true" t="shared" si="26" ref="D141:L141">D142+D143</f>
        <v>154333</v>
      </c>
      <c r="E141" s="399">
        <f t="shared" si="26"/>
        <v>152430</v>
      </c>
      <c r="F141" s="399">
        <f t="shared" si="26"/>
        <v>0</v>
      </c>
      <c r="G141" s="399">
        <f t="shared" si="26"/>
        <v>0</v>
      </c>
      <c r="H141" s="399">
        <f t="shared" si="26"/>
        <v>0</v>
      </c>
      <c r="I141" s="399">
        <f t="shared" si="26"/>
        <v>1903</v>
      </c>
      <c r="J141" s="399">
        <f t="shared" si="26"/>
        <v>0</v>
      </c>
      <c r="K141" s="399">
        <f t="shared" si="26"/>
        <v>3419094</v>
      </c>
      <c r="L141" s="399">
        <f t="shared" si="26"/>
        <v>210817</v>
      </c>
      <c r="M141" s="399" t="e">
        <f>'03'!#REF!+'04'!#REF!</f>
        <v>#REF!</v>
      </c>
      <c r="N141" s="399" t="e">
        <f>C141-M141</f>
        <v>#REF!</v>
      </c>
      <c r="O141" s="399" t="e">
        <f>'07'!#REF!</f>
        <v>#REF!</v>
      </c>
      <c r="P141" s="399" t="e">
        <f>C141-O141</f>
        <v>#REF!</v>
      </c>
    </row>
    <row r="142" spans="1:16" ht="29.25" customHeight="1" hidden="1">
      <c r="A142" s="423">
        <v>1</v>
      </c>
      <c r="B142" s="424" t="s">
        <v>132</v>
      </c>
      <c r="C142" s="399">
        <f>D142+K142+L142</f>
        <v>1838955</v>
      </c>
      <c r="D142" s="399">
        <f>E142+F142+G142+H142+I142+J142</f>
        <v>121865</v>
      </c>
      <c r="E142" s="404">
        <v>120365</v>
      </c>
      <c r="F142" s="404"/>
      <c r="G142" s="404"/>
      <c r="H142" s="404"/>
      <c r="I142" s="404">
        <v>1500</v>
      </c>
      <c r="J142" s="404"/>
      <c r="K142" s="404">
        <v>1717090</v>
      </c>
      <c r="L142" s="404"/>
      <c r="M142" s="404" t="e">
        <f>'03'!#REF!+'04'!#REF!</f>
        <v>#REF!</v>
      </c>
      <c r="N142" s="404" t="e">
        <f aca="true" t="shared" si="27" ref="N142:N156">C142-M142</f>
        <v>#REF!</v>
      </c>
      <c r="O142" s="404" t="e">
        <f>'07'!#REF!</f>
        <v>#REF!</v>
      </c>
      <c r="P142" s="404" t="e">
        <f aca="true" t="shared" si="28" ref="P142:P156">C142-O142</f>
        <v>#REF!</v>
      </c>
    </row>
    <row r="143" spans="1:16" ht="29.25" customHeight="1" hidden="1">
      <c r="A143" s="423">
        <v>2</v>
      </c>
      <c r="B143" s="424" t="s">
        <v>133</v>
      </c>
      <c r="C143" s="399">
        <f>D143+K143+L143</f>
        <v>1945289</v>
      </c>
      <c r="D143" s="399">
        <f>E143+F143+G143+H143+I143+J143</f>
        <v>32468</v>
      </c>
      <c r="E143" s="404">
        <v>32065</v>
      </c>
      <c r="F143" s="404"/>
      <c r="G143" s="404"/>
      <c r="H143" s="404"/>
      <c r="I143" s="404">
        <v>403</v>
      </c>
      <c r="J143" s="404"/>
      <c r="K143" s="404">
        <v>1702004</v>
      </c>
      <c r="L143" s="404">
        <v>210817</v>
      </c>
      <c r="M143" s="404" t="e">
        <f>'03'!#REF!+'04'!#REF!</f>
        <v>#REF!</v>
      </c>
      <c r="N143" s="404" t="e">
        <f t="shared" si="27"/>
        <v>#REF!</v>
      </c>
      <c r="O143" s="404" t="e">
        <f>'07'!#REF!</f>
        <v>#REF!</v>
      </c>
      <c r="P143" s="404" t="e">
        <f t="shared" si="28"/>
        <v>#REF!</v>
      </c>
    </row>
    <row r="144" spans="1:16" ht="29.25" customHeight="1" hidden="1">
      <c r="A144" s="390" t="s">
        <v>1</v>
      </c>
      <c r="B144" s="391" t="s">
        <v>134</v>
      </c>
      <c r="C144" s="399">
        <f>D144+K144+L144</f>
        <v>400</v>
      </c>
      <c r="D144" s="399">
        <f>E144+F144+G144+H144+I144+J144</f>
        <v>400</v>
      </c>
      <c r="E144" s="404">
        <v>400</v>
      </c>
      <c r="F144" s="404"/>
      <c r="G144" s="404"/>
      <c r="H144" s="404"/>
      <c r="I144" s="404"/>
      <c r="J144" s="404"/>
      <c r="K144" s="404"/>
      <c r="L144" s="404"/>
      <c r="M144" s="404" t="e">
        <f>'03'!#REF!+'04'!#REF!</f>
        <v>#REF!</v>
      </c>
      <c r="N144" s="404" t="e">
        <f t="shared" si="27"/>
        <v>#REF!</v>
      </c>
      <c r="O144" s="404" t="e">
        <f>'07'!#REF!</f>
        <v>#REF!</v>
      </c>
      <c r="P144" s="404" t="e">
        <f t="shared" si="28"/>
        <v>#REF!</v>
      </c>
    </row>
    <row r="145" spans="1:16" ht="29.25" customHeight="1" hidden="1">
      <c r="A145" s="390" t="s">
        <v>9</v>
      </c>
      <c r="B145" s="391" t="s">
        <v>135</v>
      </c>
      <c r="C145" s="399">
        <f>D145+K145+L145</f>
        <v>0</v>
      </c>
      <c r="D145" s="399">
        <f>E145+F145+G145+H145+I145+J145</f>
        <v>0</v>
      </c>
      <c r="E145" s="404"/>
      <c r="F145" s="404"/>
      <c r="G145" s="404"/>
      <c r="H145" s="404"/>
      <c r="I145" s="404"/>
      <c r="J145" s="404"/>
      <c r="K145" s="404"/>
      <c r="L145" s="404"/>
      <c r="M145" s="404" t="e">
        <f>'03'!#REF!+'04'!#REF!</f>
        <v>#REF!</v>
      </c>
      <c r="N145" s="404" t="e">
        <f t="shared" si="27"/>
        <v>#REF!</v>
      </c>
      <c r="O145" s="404" t="e">
        <f>'07'!#REF!</f>
        <v>#REF!</v>
      </c>
      <c r="P145" s="404" t="e">
        <f t="shared" si="28"/>
        <v>#REF!</v>
      </c>
    </row>
    <row r="146" spans="1:16" ht="29.25" customHeight="1" hidden="1">
      <c r="A146" s="390" t="s">
        <v>136</v>
      </c>
      <c r="B146" s="391" t="s">
        <v>137</v>
      </c>
      <c r="C146" s="399">
        <f>C147+C156</f>
        <v>3783844</v>
      </c>
      <c r="D146" s="399">
        <f aca="true" t="shared" si="29" ref="D146:L146">D147+D156</f>
        <v>153933</v>
      </c>
      <c r="E146" s="399">
        <f t="shared" si="29"/>
        <v>152030</v>
      </c>
      <c r="F146" s="399">
        <f t="shared" si="29"/>
        <v>0</v>
      </c>
      <c r="G146" s="399">
        <f t="shared" si="29"/>
        <v>0</v>
      </c>
      <c r="H146" s="399">
        <f t="shared" si="29"/>
        <v>0</v>
      </c>
      <c r="I146" s="399">
        <f t="shared" si="29"/>
        <v>1903</v>
      </c>
      <c r="J146" s="399">
        <f t="shared" si="29"/>
        <v>0</v>
      </c>
      <c r="K146" s="399">
        <f t="shared" si="29"/>
        <v>3419094</v>
      </c>
      <c r="L146" s="399">
        <f t="shared" si="29"/>
        <v>210817</v>
      </c>
      <c r="M146" s="399" t="e">
        <f>'03'!#REF!+'04'!#REF!</f>
        <v>#REF!</v>
      </c>
      <c r="N146" s="399" t="e">
        <f t="shared" si="27"/>
        <v>#REF!</v>
      </c>
      <c r="O146" s="399" t="e">
        <f>'07'!#REF!</f>
        <v>#REF!</v>
      </c>
      <c r="P146" s="399" t="e">
        <f t="shared" si="28"/>
        <v>#REF!</v>
      </c>
    </row>
    <row r="147" spans="1:16" ht="29.25" customHeight="1" hidden="1">
      <c r="A147" s="390" t="s">
        <v>52</v>
      </c>
      <c r="B147" s="425" t="s">
        <v>138</v>
      </c>
      <c r="C147" s="399">
        <f>SUM(C148:C155)</f>
        <v>3570996</v>
      </c>
      <c r="D147" s="399">
        <f aca="true" t="shared" si="30" ref="D147:L147">SUM(D148:D155)</f>
        <v>28994</v>
      </c>
      <c r="E147" s="399">
        <f t="shared" si="30"/>
        <v>28591</v>
      </c>
      <c r="F147" s="399">
        <f t="shared" si="30"/>
        <v>0</v>
      </c>
      <c r="G147" s="399">
        <f t="shared" si="30"/>
        <v>0</v>
      </c>
      <c r="H147" s="399">
        <f t="shared" si="30"/>
        <v>0</v>
      </c>
      <c r="I147" s="399">
        <f t="shared" si="30"/>
        <v>403</v>
      </c>
      <c r="J147" s="399">
        <f t="shared" si="30"/>
        <v>0</v>
      </c>
      <c r="K147" s="399">
        <f t="shared" si="30"/>
        <v>3331185</v>
      </c>
      <c r="L147" s="399">
        <f t="shared" si="30"/>
        <v>210817</v>
      </c>
      <c r="M147" s="399" t="e">
        <f>'03'!#REF!+'04'!#REF!</f>
        <v>#REF!</v>
      </c>
      <c r="N147" s="399" t="e">
        <f t="shared" si="27"/>
        <v>#REF!</v>
      </c>
      <c r="O147" s="399" t="e">
        <f>'07'!#REF!</f>
        <v>#REF!</v>
      </c>
      <c r="P147" s="399" t="e">
        <f t="shared" si="28"/>
        <v>#REF!</v>
      </c>
    </row>
    <row r="148" spans="1:16" ht="29.25" customHeight="1" hidden="1">
      <c r="A148" s="423" t="s">
        <v>54</v>
      </c>
      <c r="B148" s="424" t="s">
        <v>139</v>
      </c>
      <c r="C148" s="399">
        <f aca="true" t="shared" si="31" ref="C148:C156">D148+K148+L148</f>
        <v>151549</v>
      </c>
      <c r="D148" s="399">
        <f aca="true" t="shared" si="32" ref="D148:D156">E148+F148+G148+H148+I148+J148</f>
        <v>12849</v>
      </c>
      <c r="E148" s="404">
        <v>12446</v>
      </c>
      <c r="F148" s="404"/>
      <c r="G148" s="404"/>
      <c r="H148" s="404"/>
      <c r="I148" s="404">
        <v>403</v>
      </c>
      <c r="J148" s="404"/>
      <c r="K148" s="404">
        <v>35200</v>
      </c>
      <c r="L148" s="404">
        <v>103500</v>
      </c>
      <c r="M148" s="404" t="e">
        <f>'03'!#REF!+'04'!#REF!</f>
        <v>#REF!</v>
      </c>
      <c r="N148" s="404" t="e">
        <f t="shared" si="27"/>
        <v>#REF!</v>
      </c>
      <c r="O148" s="404" t="e">
        <f>'07'!#REF!</f>
        <v>#REF!</v>
      </c>
      <c r="P148" s="404" t="e">
        <f t="shared" si="28"/>
        <v>#REF!</v>
      </c>
    </row>
    <row r="149" spans="1:16" ht="29.25" customHeight="1" hidden="1">
      <c r="A149" s="423" t="s">
        <v>55</v>
      </c>
      <c r="B149" s="424" t="s">
        <v>140</v>
      </c>
      <c r="C149" s="399">
        <f t="shared" si="31"/>
        <v>0</v>
      </c>
      <c r="D149" s="399">
        <f t="shared" si="32"/>
        <v>0</v>
      </c>
      <c r="E149" s="404"/>
      <c r="F149" s="404"/>
      <c r="G149" s="404"/>
      <c r="H149" s="404"/>
      <c r="I149" s="404"/>
      <c r="J149" s="404"/>
      <c r="K149" s="404"/>
      <c r="L149" s="404"/>
      <c r="M149" s="404" t="e">
        <f>'03'!#REF!+'04'!#REF!</f>
        <v>#REF!</v>
      </c>
      <c r="N149" s="404" t="e">
        <f t="shared" si="27"/>
        <v>#REF!</v>
      </c>
      <c r="O149" s="404" t="e">
        <f>'07'!#REF!</f>
        <v>#REF!</v>
      </c>
      <c r="P149" s="404" t="e">
        <f t="shared" si="28"/>
        <v>#REF!</v>
      </c>
    </row>
    <row r="150" spans="1:16" ht="29.25" customHeight="1" hidden="1">
      <c r="A150" s="423" t="s">
        <v>141</v>
      </c>
      <c r="B150" s="424" t="s">
        <v>202</v>
      </c>
      <c r="C150" s="399">
        <f t="shared" si="31"/>
        <v>0</v>
      </c>
      <c r="D150" s="399">
        <f t="shared" si="32"/>
        <v>0</v>
      </c>
      <c r="E150" s="404"/>
      <c r="F150" s="404"/>
      <c r="G150" s="404"/>
      <c r="H150" s="404"/>
      <c r="I150" s="404"/>
      <c r="J150" s="404"/>
      <c r="K150" s="404"/>
      <c r="L150" s="404"/>
      <c r="M150" s="404" t="e">
        <f>'03'!#REF!</f>
        <v>#REF!</v>
      </c>
      <c r="N150" s="404" t="e">
        <f t="shared" si="27"/>
        <v>#REF!</v>
      </c>
      <c r="O150" s="404" t="e">
        <f>'07'!#REF!</f>
        <v>#REF!</v>
      </c>
      <c r="P150" s="404" t="e">
        <f t="shared" si="28"/>
        <v>#REF!</v>
      </c>
    </row>
    <row r="151" spans="1:16" ht="29.25" customHeight="1" hidden="1">
      <c r="A151" s="423" t="s">
        <v>143</v>
      </c>
      <c r="B151" s="424" t="s">
        <v>142</v>
      </c>
      <c r="C151" s="399">
        <f t="shared" si="31"/>
        <v>3068593</v>
      </c>
      <c r="D151" s="399">
        <f t="shared" si="32"/>
        <v>0</v>
      </c>
      <c r="E151" s="404"/>
      <c r="F151" s="404"/>
      <c r="G151" s="404"/>
      <c r="H151" s="404"/>
      <c r="I151" s="404"/>
      <c r="J151" s="404"/>
      <c r="K151" s="404">
        <v>3068593</v>
      </c>
      <c r="L151" s="404"/>
      <c r="M151" s="404" t="e">
        <f>'03'!#REF!+'04'!#REF!</f>
        <v>#REF!</v>
      </c>
      <c r="N151" s="404" t="e">
        <f t="shared" si="27"/>
        <v>#REF!</v>
      </c>
      <c r="O151" s="404" t="e">
        <f>'07'!#REF!</f>
        <v>#REF!</v>
      </c>
      <c r="P151" s="404" t="e">
        <f t="shared" si="28"/>
        <v>#REF!</v>
      </c>
    </row>
    <row r="152" spans="1:16" ht="29.25" customHeight="1" hidden="1">
      <c r="A152" s="423" t="s">
        <v>145</v>
      </c>
      <c r="B152" s="424" t="s">
        <v>144</v>
      </c>
      <c r="C152" s="399">
        <f t="shared" si="31"/>
        <v>198092</v>
      </c>
      <c r="D152" s="399">
        <f t="shared" si="32"/>
        <v>0</v>
      </c>
      <c r="E152" s="404"/>
      <c r="F152" s="404"/>
      <c r="G152" s="404"/>
      <c r="H152" s="404"/>
      <c r="I152" s="404"/>
      <c r="J152" s="404"/>
      <c r="K152" s="404">
        <v>198092</v>
      </c>
      <c r="L152" s="404"/>
      <c r="M152" s="404" t="e">
        <f>'03'!#REF!+'04'!#REF!</f>
        <v>#REF!</v>
      </c>
      <c r="N152" s="404" t="e">
        <f t="shared" si="27"/>
        <v>#REF!</v>
      </c>
      <c r="O152" s="404" t="e">
        <f>'07'!#REF!</f>
        <v>#REF!</v>
      </c>
      <c r="P152" s="404" t="e">
        <f t="shared" si="28"/>
        <v>#REF!</v>
      </c>
    </row>
    <row r="153" spans="1:16" ht="29.25" customHeight="1" hidden="1">
      <c r="A153" s="423" t="s">
        <v>147</v>
      </c>
      <c r="B153" s="424" t="s">
        <v>146</v>
      </c>
      <c r="C153" s="399">
        <f t="shared" si="31"/>
        <v>0</v>
      </c>
      <c r="D153" s="399">
        <f t="shared" si="32"/>
        <v>0</v>
      </c>
      <c r="E153" s="404"/>
      <c r="F153" s="404"/>
      <c r="G153" s="404"/>
      <c r="H153" s="404"/>
      <c r="I153" s="404"/>
      <c r="J153" s="404"/>
      <c r="K153" s="404"/>
      <c r="L153" s="404"/>
      <c r="M153" s="404" t="e">
        <f>'03'!#REF!+'04'!#REF!</f>
        <v>#REF!</v>
      </c>
      <c r="N153" s="404" t="e">
        <f t="shared" si="27"/>
        <v>#REF!</v>
      </c>
      <c r="O153" s="404" t="e">
        <f>'07'!#REF!</f>
        <v>#REF!</v>
      </c>
      <c r="P153" s="404" t="e">
        <f t="shared" si="28"/>
        <v>#REF!</v>
      </c>
    </row>
    <row r="154" spans="1:16" ht="29.25" customHeight="1" hidden="1">
      <c r="A154" s="423" t="s">
        <v>149</v>
      </c>
      <c r="B154" s="426" t="s">
        <v>148</v>
      </c>
      <c r="C154" s="399">
        <f t="shared" si="31"/>
        <v>0</v>
      </c>
      <c r="D154" s="399">
        <f t="shared" si="32"/>
        <v>0</v>
      </c>
      <c r="E154" s="404"/>
      <c r="F154" s="404"/>
      <c r="G154" s="404"/>
      <c r="H154" s="404"/>
      <c r="I154" s="404"/>
      <c r="J154" s="404"/>
      <c r="K154" s="404"/>
      <c r="L154" s="404"/>
      <c r="M154" s="404" t="e">
        <f>'03'!#REF!+'04'!#REF!</f>
        <v>#REF!</v>
      </c>
      <c r="N154" s="404" t="e">
        <f t="shared" si="27"/>
        <v>#REF!</v>
      </c>
      <c r="O154" s="404" t="e">
        <f>'07'!#REF!</f>
        <v>#REF!</v>
      </c>
      <c r="P154" s="404" t="e">
        <f t="shared" si="28"/>
        <v>#REF!</v>
      </c>
    </row>
    <row r="155" spans="1:16" ht="29.25" customHeight="1" hidden="1">
      <c r="A155" s="423" t="s">
        <v>186</v>
      </c>
      <c r="B155" s="424" t="s">
        <v>150</v>
      </c>
      <c r="C155" s="399">
        <f t="shared" si="31"/>
        <v>152762</v>
      </c>
      <c r="D155" s="399">
        <f t="shared" si="32"/>
        <v>16145</v>
      </c>
      <c r="E155" s="404">
        <v>16145</v>
      </c>
      <c r="F155" s="404"/>
      <c r="G155" s="404"/>
      <c r="H155" s="404"/>
      <c r="I155" s="404"/>
      <c r="J155" s="404"/>
      <c r="K155" s="404">
        <v>29300</v>
      </c>
      <c r="L155" s="404">
        <v>107317</v>
      </c>
      <c r="M155" s="404" t="e">
        <f>'03'!#REF!+'04'!#REF!</f>
        <v>#REF!</v>
      </c>
      <c r="N155" s="404" t="e">
        <f t="shared" si="27"/>
        <v>#REF!</v>
      </c>
      <c r="O155" s="404" t="e">
        <f>'07'!#REF!</f>
        <v>#REF!</v>
      </c>
      <c r="P155" s="404" t="e">
        <f t="shared" si="28"/>
        <v>#REF!</v>
      </c>
    </row>
    <row r="156" spans="1:16" ht="29.25" customHeight="1" hidden="1">
      <c r="A156" s="390" t="s">
        <v>53</v>
      </c>
      <c r="B156" s="391" t="s">
        <v>151</v>
      </c>
      <c r="C156" s="399">
        <f t="shared" si="31"/>
        <v>212848</v>
      </c>
      <c r="D156" s="399">
        <f t="shared" si="32"/>
        <v>124939</v>
      </c>
      <c r="E156" s="404">
        <v>123439</v>
      </c>
      <c r="F156" s="404"/>
      <c r="G156" s="404"/>
      <c r="H156" s="404"/>
      <c r="I156" s="404">
        <v>1500</v>
      </c>
      <c r="J156" s="404"/>
      <c r="K156" s="404">
        <v>87909</v>
      </c>
      <c r="L156" s="404"/>
      <c r="M156" s="399" t="e">
        <f>'03'!#REF!+'04'!#REF!</f>
        <v>#REF!</v>
      </c>
      <c r="N156" s="399" t="e">
        <f t="shared" si="27"/>
        <v>#REF!</v>
      </c>
      <c r="O156" s="399" t="e">
        <f>'07'!#REF!</f>
        <v>#REF!</v>
      </c>
      <c r="P156" s="399" t="e">
        <f t="shared" si="28"/>
        <v>#REF!</v>
      </c>
    </row>
    <row r="157" spans="1:16" ht="29.25" customHeight="1" hidden="1">
      <c r="A157" s="455" t="s">
        <v>76</v>
      </c>
      <c r="B157" s="470" t="s">
        <v>215</v>
      </c>
      <c r="C157" s="1015">
        <f>(C148+C149+C150)/C147</f>
        <v>0.04243886019474679</v>
      </c>
      <c r="D157" s="392">
        <f aca="true" t="shared" si="33" ref="D157:L157">(D148+D149+D150)/D147</f>
        <v>0.443160653928399</v>
      </c>
      <c r="E157" s="1015">
        <f t="shared" si="33"/>
        <v>0.43531181140918473</v>
      </c>
      <c r="F157" s="1015" t="e">
        <f t="shared" si="33"/>
        <v>#DIV/0!</v>
      </c>
      <c r="G157" s="1015" t="e">
        <f t="shared" si="33"/>
        <v>#DIV/0!</v>
      </c>
      <c r="H157" s="1015" t="e">
        <f t="shared" si="33"/>
        <v>#DIV/0!</v>
      </c>
      <c r="I157" s="1015">
        <f t="shared" si="33"/>
        <v>1</v>
      </c>
      <c r="J157" s="1015" t="e">
        <f t="shared" si="33"/>
        <v>#DIV/0!</v>
      </c>
      <c r="K157" s="1015">
        <f t="shared" si="33"/>
        <v>0.010566810309244308</v>
      </c>
      <c r="L157" s="1015">
        <f t="shared" si="33"/>
        <v>0.4909471247574911</v>
      </c>
      <c r="M157" s="417"/>
      <c r="N157" s="417"/>
      <c r="O157" s="417"/>
      <c r="P157" s="417"/>
    </row>
    <row r="158" spans="1:16" ht="15.75" hidden="1">
      <c r="A158" s="1455" t="s">
        <v>500</v>
      </c>
      <c r="B158" s="1455"/>
      <c r="C158" s="404">
        <f>C141-C144-C145-C146</f>
        <v>0</v>
      </c>
      <c r="D158" s="404">
        <f aca="true" t="shared" si="34" ref="D158:L158">D141-D144-D145-D146</f>
        <v>0</v>
      </c>
      <c r="E158" s="404">
        <f t="shared" si="34"/>
        <v>0</v>
      </c>
      <c r="F158" s="404">
        <f t="shared" si="34"/>
        <v>0</v>
      </c>
      <c r="G158" s="404">
        <f t="shared" si="34"/>
        <v>0</v>
      </c>
      <c r="H158" s="404">
        <f t="shared" si="34"/>
        <v>0</v>
      </c>
      <c r="I158" s="404">
        <f t="shared" si="34"/>
        <v>0</v>
      </c>
      <c r="J158" s="404">
        <f t="shared" si="34"/>
        <v>0</v>
      </c>
      <c r="K158" s="404">
        <f t="shared" si="34"/>
        <v>0</v>
      </c>
      <c r="L158" s="404">
        <f t="shared" si="34"/>
        <v>0</v>
      </c>
      <c r="M158" s="417"/>
      <c r="N158" s="417"/>
      <c r="O158" s="417"/>
      <c r="P158" s="417"/>
    </row>
    <row r="159" spans="1:16" ht="15.75" hidden="1">
      <c r="A159" s="1456" t="s">
        <v>501</v>
      </c>
      <c r="B159" s="1456"/>
      <c r="C159" s="404">
        <f>C146-C147-C156</f>
        <v>0</v>
      </c>
      <c r="D159" s="404">
        <f aca="true" t="shared" si="35" ref="D159:L159">D146-D147-D156</f>
        <v>0</v>
      </c>
      <c r="E159" s="404">
        <f t="shared" si="35"/>
        <v>0</v>
      </c>
      <c r="F159" s="404">
        <f t="shared" si="35"/>
        <v>0</v>
      </c>
      <c r="G159" s="404">
        <f t="shared" si="35"/>
        <v>0</v>
      </c>
      <c r="H159" s="404">
        <f t="shared" si="35"/>
        <v>0</v>
      </c>
      <c r="I159" s="404">
        <f t="shared" si="35"/>
        <v>0</v>
      </c>
      <c r="J159" s="404">
        <f t="shared" si="35"/>
        <v>0</v>
      </c>
      <c r="K159" s="404">
        <f t="shared" si="35"/>
        <v>0</v>
      </c>
      <c r="L159" s="404">
        <f t="shared" si="35"/>
        <v>0</v>
      </c>
      <c r="M159" s="417"/>
      <c r="N159" s="417"/>
      <c r="O159" s="417"/>
      <c r="P159" s="417"/>
    </row>
    <row r="160" spans="1:12" ht="18.75" hidden="1">
      <c r="A160" s="731"/>
      <c r="B160" s="471" t="s">
        <v>520</v>
      </c>
      <c r="C160" s="471"/>
      <c r="D160" s="458"/>
      <c r="E160" s="458"/>
      <c r="F160" s="458"/>
      <c r="G160" s="1498" t="s">
        <v>520</v>
      </c>
      <c r="H160" s="1498"/>
      <c r="I160" s="1498"/>
      <c r="J160" s="1498"/>
      <c r="K160" s="1498"/>
      <c r="L160" s="1498"/>
    </row>
    <row r="161" spans="1:12" ht="18.75" hidden="1">
      <c r="A161" s="1499" t="s">
        <v>4</v>
      </c>
      <c r="B161" s="1499"/>
      <c r="C161" s="1499"/>
      <c r="D161" s="1499"/>
      <c r="E161" s="458"/>
      <c r="F161" s="458"/>
      <c r="G161" s="472"/>
      <c r="H161" s="1500" t="s">
        <v>521</v>
      </c>
      <c r="I161" s="1500"/>
      <c r="J161" s="1500"/>
      <c r="K161" s="1500"/>
      <c r="L161" s="1500"/>
    </row>
    <row r="162" ht="15.75" hidden="1"/>
    <row r="163" ht="15.75" hidden="1"/>
    <row r="164" ht="15.75" hidden="1"/>
    <row r="165" ht="15.75" hidden="1"/>
    <row r="166" ht="15.75" hidden="1"/>
    <row r="167" ht="15.75" hidden="1"/>
    <row r="168" ht="15.75" hidden="1"/>
    <row r="169" ht="15.75" hidden="1"/>
    <row r="170" ht="15.75" hidden="1"/>
    <row r="171" ht="15.75" hidden="1"/>
    <row r="172" spans="1:12" ht="16.5" hidden="1">
      <c r="A172" s="1465" t="s">
        <v>33</v>
      </c>
      <c r="B172" s="1466"/>
      <c r="C172" s="463"/>
      <c r="D172" s="1462" t="s">
        <v>79</v>
      </c>
      <c r="E172" s="1462"/>
      <c r="F172" s="1462"/>
      <c r="G172" s="1462"/>
      <c r="H172" s="1462"/>
      <c r="I172" s="1462"/>
      <c r="J172" s="1462"/>
      <c r="K172" s="1483"/>
      <c r="L172" s="1483"/>
    </row>
    <row r="173" spans="1:12" ht="16.5" hidden="1">
      <c r="A173" s="1461" t="s">
        <v>344</v>
      </c>
      <c r="B173" s="1461"/>
      <c r="C173" s="1461"/>
      <c r="D173" s="1462" t="s">
        <v>216</v>
      </c>
      <c r="E173" s="1462"/>
      <c r="F173" s="1462"/>
      <c r="G173" s="1462"/>
      <c r="H173" s="1462"/>
      <c r="I173" s="1462"/>
      <c r="J173" s="1462"/>
      <c r="K173" s="1464" t="s">
        <v>510</v>
      </c>
      <c r="L173" s="1464"/>
    </row>
    <row r="174" spans="1:12" ht="16.5" hidden="1">
      <c r="A174" s="1461" t="s">
        <v>345</v>
      </c>
      <c r="B174" s="1461"/>
      <c r="C174" s="1006"/>
      <c r="D174" s="1484" t="s">
        <v>11</v>
      </c>
      <c r="E174" s="1484"/>
      <c r="F174" s="1484"/>
      <c r="G174" s="1484"/>
      <c r="H174" s="1484"/>
      <c r="I174" s="1484"/>
      <c r="J174" s="1484"/>
      <c r="K174" s="1483"/>
      <c r="L174" s="1483"/>
    </row>
    <row r="175" spans="1:12" ht="15.75" hidden="1">
      <c r="A175" s="1008" t="s">
        <v>119</v>
      </c>
      <c r="B175" s="1008"/>
      <c r="C175" s="413"/>
      <c r="D175" s="404"/>
      <c r="E175" s="404">
        <v>885923</v>
      </c>
      <c r="F175" s="404"/>
      <c r="G175" s="404">
        <v>131438</v>
      </c>
      <c r="H175" s="404"/>
      <c r="I175" s="404">
        <v>900603</v>
      </c>
      <c r="J175" s="404"/>
      <c r="K175" s="404">
        <v>4102035.7</v>
      </c>
      <c r="L175" s="404"/>
    </row>
    <row r="176" spans="1:12" ht="15.75" hidden="1">
      <c r="A176" s="464"/>
      <c r="B176" s="464" t="s">
        <v>94</v>
      </c>
      <c r="C176" s="464"/>
      <c r="D176" s="464"/>
      <c r="E176" s="464"/>
      <c r="F176" s="464"/>
      <c r="G176" s="464"/>
      <c r="H176" s="464"/>
      <c r="I176" s="464"/>
      <c r="J176" s="464"/>
      <c r="K176" s="1467"/>
      <c r="L176" s="1467"/>
    </row>
    <row r="177" spans="1:12" ht="15.75" hidden="1">
      <c r="A177" s="1070" t="s">
        <v>71</v>
      </c>
      <c r="B177" s="1071"/>
      <c r="C177" s="1450" t="s">
        <v>38</v>
      </c>
      <c r="D177" s="1468" t="s">
        <v>339</v>
      </c>
      <c r="E177" s="1468"/>
      <c r="F177" s="1468"/>
      <c r="G177" s="1468"/>
      <c r="H177" s="1468"/>
      <c r="I177" s="1468"/>
      <c r="J177" s="1468"/>
      <c r="K177" s="1468"/>
      <c r="L177" s="1468"/>
    </row>
    <row r="178" spans="1:12" ht="15.75" hidden="1">
      <c r="A178" s="1072"/>
      <c r="B178" s="1073"/>
      <c r="C178" s="1450"/>
      <c r="D178" s="1493" t="s">
        <v>207</v>
      </c>
      <c r="E178" s="1494"/>
      <c r="F178" s="1494"/>
      <c r="G178" s="1494"/>
      <c r="H178" s="1494"/>
      <c r="I178" s="1494"/>
      <c r="J178" s="1495"/>
      <c r="K178" s="1485" t="s">
        <v>208</v>
      </c>
      <c r="L178" s="1485" t="s">
        <v>209</v>
      </c>
    </row>
    <row r="179" spans="1:12" ht="15.75" hidden="1">
      <c r="A179" s="1072"/>
      <c r="B179" s="1073"/>
      <c r="C179" s="1450"/>
      <c r="D179" s="1488" t="s">
        <v>37</v>
      </c>
      <c r="E179" s="1489" t="s">
        <v>7</v>
      </c>
      <c r="F179" s="1490"/>
      <c r="G179" s="1490"/>
      <c r="H179" s="1490"/>
      <c r="I179" s="1490"/>
      <c r="J179" s="1491"/>
      <c r="K179" s="1496"/>
      <c r="L179" s="1486"/>
    </row>
    <row r="180" spans="1:16" ht="15.75" hidden="1">
      <c r="A180" s="1453"/>
      <c r="B180" s="1454"/>
      <c r="C180" s="1450"/>
      <c r="D180" s="1488"/>
      <c r="E180" s="466" t="s">
        <v>210</v>
      </c>
      <c r="F180" s="466" t="s">
        <v>211</v>
      </c>
      <c r="G180" s="466" t="s">
        <v>212</v>
      </c>
      <c r="H180" s="466" t="s">
        <v>213</v>
      </c>
      <c r="I180" s="466" t="s">
        <v>346</v>
      </c>
      <c r="J180" s="466" t="s">
        <v>214</v>
      </c>
      <c r="K180" s="1497"/>
      <c r="L180" s="1487"/>
      <c r="M180" s="1448" t="s">
        <v>502</v>
      </c>
      <c r="N180" s="1448"/>
      <c r="O180" s="1448"/>
      <c r="P180" s="1448"/>
    </row>
    <row r="181" spans="1:16" ht="15.75" hidden="1">
      <c r="A181" s="1451" t="s">
        <v>6</v>
      </c>
      <c r="B181" s="1452"/>
      <c r="C181" s="467">
        <v>1</v>
      </c>
      <c r="D181" s="468">
        <v>2</v>
      </c>
      <c r="E181" s="467">
        <v>3</v>
      </c>
      <c r="F181" s="468">
        <v>4</v>
      </c>
      <c r="G181" s="467">
        <v>5</v>
      </c>
      <c r="H181" s="468">
        <v>6</v>
      </c>
      <c r="I181" s="467">
        <v>7</v>
      </c>
      <c r="J181" s="468">
        <v>8</v>
      </c>
      <c r="K181" s="467">
        <v>9</v>
      </c>
      <c r="L181" s="468">
        <v>10</v>
      </c>
      <c r="M181" s="469" t="s">
        <v>503</v>
      </c>
      <c r="N181" s="469" t="s">
        <v>506</v>
      </c>
      <c r="O181" s="469" t="s">
        <v>504</v>
      </c>
      <c r="P181" s="469" t="s">
        <v>505</v>
      </c>
    </row>
    <row r="182" spans="1:16" ht="29.25" customHeight="1" hidden="1">
      <c r="A182" s="420" t="s">
        <v>0</v>
      </c>
      <c r="B182" s="421" t="s">
        <v>131</v>
      </c>
      <c r="C182" s="399">
        <f>C183+C184</f>
        <v>18825447</v>
      </c>
      <c r="D182" s="399">
        <f aca="true" t="shared" si="36" ref="D182:L182">D183+D184</f>
        <v>2403583</v>
      </c>
      <c r="E182" s="399">
        <f t="shared" si="36"/>
        <v>1170412</v>
      </c>
      <c r="F182" s="399">
        <f t="shared" si="36"/>
        <v>0</v>
      </c>
      <c r="G182" s="399">
        <f t="shared" si="36"/>
        <v>131438</v>
      </c>
      <c r="H182" s="399">
        <f t="shared" si="36"/>
        <v>651569</v>
      </c>
      <c r="I182" s="399">
        <f t="shared" si="36"/>
        <v>276284</v>
      </c>
      <c r="J182" s="399">
        <f t="shared" si="36"/>
        <v>173880</v>
      </c>
      <c r="K182" s="399">
        <f t="shared" si="36"/>
        <v>2849581</v>
      </c>
      <c r="L182" s="399">
        <f t="shared" si="36"/>
        <v>13572283</v>
      </c>
      <c r="M182" s="399" t="e">
        <f>'03'!#REF!+'04'!#REF!</f>
        <v>#REF!</v>
      </c>
      <c r="N182" s="399" t="e">
        <f>C182-M182</f>
        <v>#REF!</v>
      </c>
      <c r="O182" s="399" t="e">
        <f>'07'!#REF!</f>
        <v>#REF!</v>
      </c>
      <c r="P182" s="399" t="e">
        <f>C182-O182</f>
        <v>#REF!</v>
      </c>
    </row>
    <row r="183" spans="1:16" ht="29.25" customHeight="1" hidden="1">
      <c r="A183" s="423">
        <v>1</v>
      </c>
      <c r="B183" s="424" t="s">
        <v>132</v>
      </c>
      <c r="C183" s="399">
        <f>D183+K183+L183</f>
        <v>6020000</v>
      </c>
      <c r="D183" s="399">
        <f>E183+F183+G183+H183+I183+J183</f>
        <v>1917964</v>
      </c>
      <c r="E183" s="404">
        <v>885923</v>
      </c>
      <c r="F183" s="404">
        <v>0</v>
      </c>
      <c r="G183" s="404">
        <v>131438</v>
      </c>
      <c r="H183" s="404">
        <v>649319</v>
      </c>
      <c r="I183" s="404">
        <v>251284</v>
      </c>
      <c r="J183" s="404">
        <v>0</v>
      </c>
      <c r="K183" s="404">
        <v>442933</v>
      </c>
      <c r="L183" s="404">
        <v>3659103</v>
      </c>
      <c r="M183" s="404" t="e">
        <f>'03'!#REF!+'04'!#REF!</f>
        <v>#REF!</v>
      </c>
      <c r="N183" s="404" t="e">
        <f aca="true" t="shared" si="37" ref="N183:N197">C183-M183</f>
        <v>#REF!</v>
      </c>
      <c r="O183" s="404" t="e">
        <f>'07'!#REF!</f>
        <v>#REF!</v>
      </c>
      <c r="P183" s="404" t="e">
        <f aca="true" t="shared" si="38" ref="P183:P197">C183-O183</f>
        <v>#REF!</v>
      </c>
    </row>
    <row r="184" spans="1:16" ht="29.25" customHeight="1" hidden="1">
      <c r="A184" s="423">
        <v>2</v>
      </c>
      <c r="B184" s="424" t="s">
        <v>133</v>
      </c>
      <c r="C184" s="399">
        <f>D184+K184+L184</f>
        <v>12805447</v>
      </c>
      <c r="D184" s="399">
        <f>E184+F184+G184+H184+I184+J184</f>
        <v>485619</v>
      </c>
      <c r="E184" s="404">
        <v>284489</v>
      </c>
      <c r="F184" s="404">
        <v>0</v>
      </c>
      <c r="G184" s="404">
        <v>0</v>
      </c>
      <c r="H184" s="404">
        <v>2250</v>
      </c>
      <c r="I184" s="404">
        <v>25000</v>
      </c>
      <c r="J184" s="404">
        <v>173880</v>
      </c>
      <c r="K184" s="404">
        <v>2406648</v>
      </c>
      <c r="L184" s="404">
        <v>9913180</v>
      </c>
      <c r="M184" s="404" t="e">
        <f>'03'!#REF!+'04'!#REF!</f>
        <v>#REF!</v>
      </c>
      <c r="N184" s="404" t="e">
        <f t="shared" si="37"/>
        <v>#REF!</v>
      </c>
      <c r="O184" s="404" t="e">
        <f>'07'!#REF!</f>
        <v>#REF!</v>
      </c>
      <c r="P184" s="404" t="e">
        <f t="shared" si="38"/>
        <v>#REF!</v>
      </c>
    </row>
    <row r="185" spans="1:16" ht="29.25" customHeight="1" hidden="1">
      <c r="A185" s="390" t="s">
        <v>1</v>
      </c>
      <c r="B185" s="391" t="s">
        <v>134</v>
      </c>
      <c r="C185" s="399">
        <f>D185+K185+L185</f>
        <v>111980</v>
      </c>
      <c r="D185" s="399">
        <f>E185+F185+G185+H185+I185+J185</f>
        <v>10580</v>
      </c>
      <c r="E185" s="404">
        <v>10580</v>
      </c>
      <c r="F185" s="404">
        <v>0</v>
      </c>
      <c r="G185" s="404">
        <v>0</v>
      </c>
      <c r="H185" s="404">
        <v>0</v>
      </c>
      <c r="I185" s="404">
        <v>0</v>
      </c>
      <c r="J185" s="404">
        <v>0</v>
      </c>
      <c r="K185" s="404">
        <v>0</v>
      </c>
      <c r="L185" s="404">
        <v>101400</v>
      </c>
      <c r="M185" s="404" t="e">
        <f>'03'!#REF!+'04'!#REF!</f>
        <v>#REF!</v>
      </c>
      <c r="N185" s="404" t="e">
        <f t="shared" si="37"/>
        <v>#REF!</v>
      </c>
      <c r="O185" s="404" t="e">
        <f>'07'!#REF!</f>
        <v>#REF!</v>
      </c>
      <c r="P185" s="404" t="e">
        <f t="shared" si="38"/>
        <v>#REF!</v>
      </c>
    </row>
    <row r="186" spans="1:16" ht="29.25" customHeight="1" hidden="1">
      <c r="A186" s="390" t="s">
        <v>9</v>
      </c>
      <c r="B186" s="391" t="s">
        <v>135</v>
      </c>
      <c r="C186" s="399">
        <f>D186+K186+L186</f>
        <v>0</v>
      </c>
      <c r="D186" s="399">
        <f>E186+F186+G186+H186+I186+J186</f>
        <v>0</v>
      </c>
      <c r="E186" s="404">
        <v>0</v>
      </c>
      <c r="F186" s="404">
        <v>0</v>
      </c>
      <c r="G186" s="404">
        <v>0</v>
      </c>
      <c r="H186" s="404">
        <v>0</v>
      </c>
      <c r="I186" s="404">
        <v>0</v>
      </c>
      <c r="J186" s="404">
        <v>0</v>
      </c>
      <c r="K186" s="404">
        <v>0</v>
      </c>
      <c r="L186" s="404">
        <v>0</v>
      </c>
      <c r="M186" s="404" t="e">
        <f>'03'!#REF!+'04'!#REF!</f>
        <v>#REF!</v>
      </c>
      <c r="N186" s="404" t="e">
        <f t="shared" si="37"/>
        <v>#REF!</v>
      </c>
      <c r="O186" s="404" t="e">
        <f>'07'!#REF!</f>
        <v>#REF!</v>
      </c>
      <c r="P186" s="404" t="e">
        <f t="shared" si="38"/>
        <v>#REF!</v>
      </c>
    </row>
    <row r="187" spans="1:16" ht="29.25" customHeight="1" hidden="1">
      <c r="A187" s="390" t="s">
        <v>136</v>
      </c>
      <c r="B187" s="391" t="s">
        <v>137</v>
      </c>
      <c r="C187" s="399">
        <f>C188+C197</f>
        <v>18713467</v>
      </c>
      <c r="D187" s="399">
        <f aca="true" t="shared" si="39" ref="D187:L187">D188+D197</f>
        <v>2393003</v>
      </c>
      <c r="E187" s="399">
        <f t="shared" si="39"/>
        <v>1159832</v>
      </c>
      <c r="F187" s="399">
        <f t="shared" si="39"/>
        <v>0</v>
      </c>
      <c r="G187" s="399">
        <f t="shared" si="39"/>
        <v>131438</v>
      </c>
      <c r="H187" s="399">
        <f t="shared" si="39"/>
        <v>651569</v>
      </c>
      <c r="I187" s="399">
        <f t="shared" si="39"/>
        <v>276284</v>
      </c>
      <c r="J187" s="399">
        <f t="shared" si="39"/>
        <v>173880</v>
      </c>
      <c r="K187" s="399">
        <f t="shared" si="39"/>
        <v>2849581</v>
      </c>
      <c r="L187" s="399">
        <f t="shared" si="39"/>
        <v>13470883</v>
      </c>
      <c r="M187" s="399" t="e">
        <f>'03'!#REF!+'04'!#REF!</f>
        <v>#REF!</v>
      </c>
      <c r="N187" s="399" t="e">
        <f t="shared" si="37"/>
        <v>#REF!</v>
      </c>
      <c r="O187" s="399" t="e">
        <f>'07'!#REF!</f>
        <v>#REF!</v>
      </c>
      <c r="P187" s="399" t="e">
        <f t="shared" si="38"/>
        <v>#REF!</v>
      </c>
    </row>
    <row r="188" spans="1:16" ht="29.25" customHeight="1" hidden="1">
      <c r="A188" s="390" t="s">
        <v>52</v>
      </c>
      <c r="B188" s="425" t="s">
        <v>138</v>
      </c>
      <c r="C188" s="399">
        <f>SUM(C189:C196)</f>
        <v>16624101</v>
      </c>
      <c r="D188" s="399">
        <f aca="true" t="shared" si="40" ref="D188:L188">SUM(D189:D196)</f>
        <v>670472</v>
      </c>
      <c r="E188" s="399">
        <f t="shared" si="40"/>
        <v>468342</v>
      </c>
      <c r="F188" s="399">
        <f t="shared" si="40"/>
        <v>0</v>
      </c>
      <c r="G188" s="399">
        <f t="shared" si="40"/>
        <v>1000</v>
      </c>
      <c r="H188" s="399">
        <f t="shared" si="40"/>
        <v>2250</v>
      </c>
      <c r="I188" s="399">
        <f t="shared" si="40"/>
        <v>25000</v>
      </c>
      <c r="J188" s="399">
        <f t="shared" si="40"/>
        <v>173880</v>
      </c>
      <c r="K188" s="399">
        <f t="shared" si="40"/>
        <v>2849581</v>
      </c>
      <c r="L188" s="399">
        <f t="shared" si="40"/>
        <v>13104048</v>
      </c>
      <c r="M188" s="399" t="e">
        <f>'03'!#REF!+'04'!#REF!</f>
        <v>#REF!</v>
      </c>
      <c r="N188" s="399" t="e">
        <f t="shared" si="37"/>
        <v>#REF!</v>
      </c>
      <c r="O188" s="399" t="e">
        <f>'07'!#REF!</f>
        <v>#REF!</v>
      </c>
      <c r="P188" s="399" t="e">
        <f t="shared" si="38"/>
        <v>#REF!</v>
      </c>
    </row>
    <row r="189" spans="1:16" ht="29.25" customHeight="1" hidden="1">
      <c r="A189" s="423" t="s">
        <v>54</v>
      </c>
      <c r="B189" s="424" t="s">
        <v>139</v>
      </c>
      <c r="C189" s="399">
        <f aca="true" t="shared" si="41" ref="C189:C197">D189+K189+L189</f>
        <v>2436657</v>
      </c>
      <c r="D189" s="399">
        <f aca="true" t="shared" si="42" ref="D189:D197">E189+F189+G189+H189+I189+J189</f>
        <v>272204</v>
      </c>
      <c r="E189" s="404">
        <v>124700</v>
      </c>
      <c r="F189" s="404">
        <v>0</v>
      </c>
      <c r="G189" s="404">
        <v>1000</v>
      </c>
      <c r="H189" s="404">
        <v>2250</v>
      </c>
      <c r="I189" s="404">
        <v>5000</v>
      </c>
      <c r="J189" s="404">
        <v>139254</v>
      </c>
      <c r="K189" s="404">
        <v>34708</v>
      </c>
      <c r="L189" s="404">
        <v>2129745</v>
      </c>
      <c r="M189" s="404" t="e">
        <f>'03'!#REF!+'04'!#REF!</f>
        <v>#REF!</v>
      </c>
      <c r="N189" s="404" t="e">
        <f t="shared" si="37"/>
        <v>#REF!</v>
      </c>
      <c r="O189" s="404" t="e">
        <f>'07'!#REF!</f>
        <v>#REF!</v>
      </c>
      <c r="P189" s="404" t="e">
        <f t="shared" si="38"/>
        <v>#REF!</v>
      </c>
    </row>
    <row r="190" spans="1:16" ht="29.25" customHeight="1" hidden="1">
      <c r="A190" s="423" t="s">
        <v>55</v>
      </c>
      <c r="B190" s="424" t="s">
        <v>140</v>
      </c>
      <c r="C190" s="399">
        <f t="shared" si="41"/>
        <v>418123</v>
      </c>
      <c r="D190" s="399">
        <f t="shared" si="42"/>
        <v>200</v>
      </c>
      <c r="E190" s="404">
        <v>200</v>
      </c>
      <c r="F190" s="404">
        <v>0</v>
      </c>
      <c r="G190" s="404">
        <v>0</v>
      </c>
      <c r="H190" s="404">
        <v>0</v>
      </c>
      <c r="I190" s="404">
        <v>0</v>
      </c>
      <c r="J190" s="404">
        <v>0</v>
      </c>
      <c r="K190" s="404">
        <v>0</v>
      </c>
      <c r="L190" s="404">
        <v>417923</v>
      </c>
      <c r="M190" s="404" t="e">
        <f>'03'!#REF!+'04'!#REF!</f>
        <v>#REF!</v>
      </c>
      <c r="N190" s="404" t="e">
        <f t="shared" si="37"/>
        <v>#REF!</v>
      </c>
      <c r="O190" s="404" t="e">
        <f>'07'!#REF!</f>
        <v>#REF!</v>
      </c>
      <c r="P190" s="404" t="e">
        <f t="shared" si="38"/>
        <v>#REF!</v>
      </c>
    </row>
    <row r="191" spans="1:16" ht="29.25" customHeight="1" hidden="1">
      <c r="A191" s="423" t="s">
        <v>141</v>
      </c>
      <c r="B191" s="424" t="s">
        <v>202</v>
      </c>
      <c r="C191" s="399">
        <f t="shared" si="41"/>
        <v>0</v>
      </c>
      <c r="D191" s="399">
        <f t="shared" si="42"/>
        <v>0</v>
      </c>
      <c r="E191" s="404">
        <v>0</v>
      </c>
      <c r="F191" s="404">
        <v>0</v>
      </c>
      <c r="G191" s="404">
        <v>0</v>
      </c>
      <c r="H191" s="404">
        <v>0</v>
      </c>
      <c r="I191" s="404">
        <v>0</v>
      </c>
      <c r="J191" s="404">
        <v>0</v>
      </c>
      <c r="K191" s="404">
        <v>0</v>
      </c>
      <c r="L191" s="404">
        <v>0</v>
      </c>
      <c r="M191" s="404" t="e">
        <f>'03'!#REF!</f>
        <v>#REF!</v>
      </c>
      <c r="N191" s="404" t="e">
        <f t="shared" si="37"/>
        <v>#REF!</v>
      </c>
      <c r="O191" s="404" t="e">
        <f>'07'!#REF!</f>
        <v>#REF!</v>
      </c>
      <c r="P191" s="404" t="e">
        <f t="shared" si="38"/>
        <v>#REF!</v>
      </c>
    </row>
    <row r="192" spans="1:16" ht="29.25" customHeight="1" hidden="1">
      <c r="A192" s="423" t="s">
        <v>143</v>
      </c>
      <c r="B192" s="424" t="s">
        <v>142</v>
      </c>
      <c r="C192" s="399">
        <f t="shared" si="41"/>
        <v>13654985</v>
      </c>
      <c r="D192" s="399">
        <f t="shared" si="42"/>
        <v>398068</v>
      </c>
      <c r="E192" s="404">
        <v>343442</v>
      </c>
      <c r="F192" s="404">
        <v>0</v>
      </c>
      <c r="G192" s="404">
        <v>0</v>
      </c>
      <c r="H192" s="404">
        <v>0</v>
      </c>
      <c r="I192" s="404">
        <v>20000</v>
      </c>
      <c r="J192" s="404">
        <v>34626</v>
      </c>
      <c r="K192" s="404">
        <v>2814873</v>
      </c>
      <c r="L192" s="404">
        <v>10442044</v>
      </c>
      <c r="M192" s="404" t="e">
        <f>'03'!#REF!+'04'!#REF!</f>
        <v>#REF!</v>
      </c>
      <c r="N192" s="404" t="e">
        <f t="shared" si="37"/>
        <v>#REF!</v>
      </c>
      <c r="O192" s="404" t="e">
        <f>'07'!#REF!</f>
        <v>#REF!</v>
      </c>
      <c r="P192" s="404" t="e">
        <f t="shared" si="38"/>
        <v>#REF!</v>
      </c>
    </row>
    <row r="193" spans="1:16" ht="29.25" customHeight="1" hidden="1">
      <c r="A193" s="423" t="s">
        <v>145</v>
      </c>
      <c r="B193" s="424" t="s">
        <v>144</v>
      </c>
      <c r="C193" s="399">
        <f t="shared" si="41"/>
        <v>0</v>
      </c>
      <c r="D193" s="399">
        <f t="shared" si="42"/>
        <v>0</v>
      </c>
      <c r="E193" s="404">
        <v>0</v>
      </c>
      <c r="F193" s="404">
        <v>0</v>
      </c>
      <c r="G193" s="404">
        <v>0</v>
      </c>
      <c r="H193" s="404">
        <v>0</v>
      </c>
      <c r="I193" s="404">
        <v>0</v>
      </c>
      <c r="J193" s="404">
        <v>0</v>
      </c>
      <c r="K193" s="404">
        <v>0</v>
      </c>
      <c r="L193" s="404">
        <v>0</v>
      </c>
      <c r="M193" s="404" t="e">
        <f>'03'!#REF!+'04'!#REF!</f>
        <v>#REF!</v>
      </c>
      <c r="N193" s="404" t="e">
        <f t="shared" si="37"/>
        <v>#REF!</v>
      </c>
      <c r="O193" s="404" t="e">
        <f>'07'!#REF!</f>
        <v>#REF!</v>
      </c>
      <c r="P193" s="404" t="e">
        <f t="shared" si="38"/>
        <v>#REF!</v>
      </c>
    </row>
    <row r="194" spans="1:16" ht="29.25" customHeight="1" hidden="1">
      <c r="A194" s="423" t="s">
        <v>147</v>
      </c>
      <c r="B194" s="424" t="s">
        <v>146</v>
      </c>
      <c r="C194" s="399">
        <f t="shared" si="41"/>
        <v>0</v>
      </c>
      <c r="D194" s="399">
        <f t="shared" si="42"/>
        <v>0</v>
      </c>
      <c r="E194" s="404">
        <v>0</v>
      </c>
      <c r="F194" s="404">
        <v>0</v>
      </c>
      <c r="G194" s="404">
        <v>0</v>
      </c>
      <c r="H194" s="404">
        <v>0</v>
      </c>
      <c r="I194" s="404">
        <v>0</v>
      </c>
      <c r="J194" s="404">
        <v>0</v>
      </c>
      <c r="K194" s="404">
        <v>0</v>
      </c>
      <c r="L194" s="404">
        <v>0</v>
      </c>
      <c r="M194" s="404" t="e">
        <f>'03'!#REF!+'04'!#REF!</f>
        <v>#REF!</v>
      </c>
      <c r="N194" s="404" t="e">
        <f t="shared" si="37"/>
        <v>#REF!</v>
      </c>
      <c r="O194" s="404" t="e">
        <f>'07'!#REF!</f>
        <v>#REF!</v>
      </c>
      <c r="P194" s="404" t="e">
        <f t="shared" si="38"/>
        <v>#REF!</v>
      </c>
    </row>
    <row r="195" spans="1:16" ht="29.25" customHeight="1" hidden="1">
      <c r="A195" s="423" t="s">
        <v>149</v>
      </c>
      <c r="B195" s="426" t="s">
        <v>148</v>
      </c>
      <c r="C195" s="399">
        <f t="shared" si="41"/>
        <v>0</v>
      </c>
      <c r="D195" s="399">
        <f t="shared" si="42"/>
        <v>0</v>
      </c>
      <c r="E195" s="404">
        <v>0</v>
      </c>
      <c r="F195" s="404">
        <v>0</v>
      </c>
      <c r="G195" s="404">
        <v>0</v>
      </c>
      <c r="H195" s="404">
        <v>0</v>
      </c>
      <c r="I195" s="404">
        <v>0</v>
      </c>
      <c r="J195" s="404">
        <v>0</v>
      </c>
      <c r="K195" s="404">
        <v>0</v>
      </c>
      <c r="L195" s="404">
        <v>0</v>
      </c>
      <c r="M195" s="404" t="e">
        <f>'03'!#REF!+'04'!#REF!</f>
        <v>#REF!</v>
      </c>
      <c r="N195" s="404" t="e">
        <f t="shared" si="37"/>
        <v>#REF!</v>
      </c>
      <c r="O195" s="404" t="e">
        <f>'07'!#REF!</f>
        <v>#REF!</v>
      </c>
      <c r="P195" s="404" t="e">
        <f t="shared" si="38"/>
        <v>#REF!</v>
      </c>
    </row>
    <row r="196" spans="1:16" ht="29.25" customHeight="1" hidden="1">
      <c r="A196" s="423" t="s">
        <v>186</v>
      </c>
      <c r="B196" s="424" t="s">
        <v>150</v>
      </c>
      <c r="C196" s="399">
        <f t="shared" si="41"/>
        <v>114336</v>
      </c>
      <c r="D196" s="399">
        <f t="shared" si="42"/>
        <v>0</v>
      </c>
      <c r="E196" s="404">
        <v>0</v>
      </c>
      <c r="F196" s="404">
        <v>0</v>
      </c>
      <c r="G196" s="404">
        <v>0</v>
      </c>
      <c r="H196" s="404">
        <v>0</v>
      </c>
      <c r="I196" s="404">
        <v>0</v>
      </c>
      <c r="J196" s="404">
        <v>0</v>
      </c>
      <c r="K196" s="404">
        <v>0</v>
      </c>
      <c r="L196" s="404">
        <v>114336</v>
      </c>
      <c r="M196" s="404" t="e">
        <f>'03'!#REF!+'04'!#REF!</f>
        <v>#REF!</v>
      </c>
      <c r="N196" s="404" t="e">
        <f t="shared" si="37"/>
        <v>#REF!</v>
      </c>
      <c r="O196" s="404" t="e">
        <f>'07'!#REF!</f>
        <v>#REF!</v>
      </c>
      <c r="P196" s="404" t="e">
        <f t="shared" si="38"/>
        <v>#REF!</v>
      </c>
    </row>
    <row r="197" spans="1:16" ht="29.25" customHeight="1" hidden="1">
      <c r="A197" s="390" t="s">
        <v>53</v>
      </c>
      <c r="B197" s="391" t="s">
        <v>151</v>
      </c>
      <c r="C197" s="399">
        <f t="shared" si="41"/>
        <v>2089366</v>
      </c>
      <c r="D197" s="399">
        <f t="shared" si="42"/>
        <v>1722531</v>
      </c>
      <c r="E197" s="404">
        <v>691490</v>
      </c>
      <c r="F197" s="404">
        <v>0</v>
      </c>
      <c r="G197" s="404">
        <v>130438</v>
      </c>
      <c r="H197" s="404">
        <v>649319</v>
      </c>
      <c r="I197" s="404">
        <v>251284</v>
      </c>
      <c r="J197" s="404">
        <v>0</v>
      </c>
      <c r="K197" s="404">
        <v>0</v>
      </c>
      <c r="L197" s="404">
        <v>366835</v>
      </c>
      <c r="M197" s="399" t="e">
        <f>'03'!#REF!+'04'!#REF!</f>
        <v>#REF!</v>
      </c>
      <c r="N197" s="399" t="e">
        <f t="shared" si="37"/>
        <v>#REF!</v>
      </c>
      <c r="O197" s="399" t="e">
        <f>'07'!#REF!</f>
        <v>#REF!</v>
      </c>
      <c r="P197" s="399" t="e">
        <f t="shared" si="38"/>
        <v>#REF!</v>
      </c>
    </row>
    <row r="198" spans="1:16" ht="29.25" customHeight="1" hidden="1">
      <c r="A198" s="455" t="s">
        <v>76</v>
      </c>
      <c r="B198" s="470" t="s">
        <v>215</v>
      </c>
      <c r="C198" s="1015">
        <f>(C189+C190+C191)/C188</f>
        <v>0.17172537630756696</v>
      </c>
      <c r="D198" s="392">
        <f aca="true" t="shared" si="43" ref="D198:L198">(D189+D190+D191)/D188</f>
        <v>0.40628691429321434</v>
      </c>
      <c r="E198" s="1015">
        <f t="shared" si="43"/>
        <v>0.2666854563545443</v>
      </c>
      <c r="F198" s="1015" t="e">
        <f t="shared" si="43"/>
        <v>#DIV/0!</v>
      </c>
      <c r="G198" s="1015">
        <f t="shared" si="43"/>
        <v>1</v>
      </c>
      <c r="H198" s="1015">
        <f t="shared" si="43"/>
        <v>1</v>
      </c>
      <c r="I198" s="1015">
        <f t="shared" si="43"/>
        <v>0.2</v>
      </c>
      <c r="J198" s="1015">
        <f t="shared" si="43"/>
        <v>0.8008626639061421</v>
      </c>
      <c r="K198" s="1015">
        <f t="shared" si="43"/>
        <v>0.012180036293055014</v>
      </c>
      <c r="L198" s="1015">
        <f t="shared" si="43"/>
        <v>0.19441839651381007</v>
      </c>
      <c r="M198" s="417"/>
      <c r="N198" s="417"/>
      <c r="O198" s="417"/>
      <c r="P198" s="417"/>
    </row>
    <row r="199" spans="1:16" ht="15.75" hidden="1">
      <c r="A199" s="1455" t="s">
        <v>500</v>
      </c>
      <c r="B199" s="1455"/>
      <c r="C199" s="404">
        <f>C182-C185-C186-C187</f>
        <v>0</v>
      </c>
      <c r="D199" s="404">
        <f aca="true" t="shared" si="44" ref="D199:L199">D182-D185-D186-D187</f>
        <v>0</v>
      </c>
      <c r="E199" s="404">
        <f t="shared" si="44"/>
        <v>0</v>
      </c>
      <c r="F199" s="404">
        <f t="shared" si="44"/>
        <v>0</v>
      </c>
      <c r="G199" s="404">
        <f t="shared" si="44"/>
        <v>0</v>
      </c>
      <c r="H199" s="404">
        <f t="shared" si="44"/>
        <v>0</v>
      </c>
      <c r="I199" s="404">
        <f t="shared" si="44"/>
        <v>0</v>
      </c>
      <c r="J199" s="404">
        <f t="shared" si="44"/>
        <v>0</v>
      </c>
      <c r="K199" s="404">
        <f t="shared" si="44"/>
        <v>0</v>
      </c>
      <c r="L199" s="404">
        <f t="shared" si="44"/>
        <v>0</v>
      </c>
      <c r="M199" s="417"/>
      <c r="N199" s="417"/>
      <c r="O199" s="417"/>
      <c r="P199" s="417"/>
    </row>
    <row r="200" spans="1:16" ht="15.75" hidden="1">
      <c r="A200" s="1456" t="s">
        <v>501</v>
      </c>
      <c r="B200" s="1456"/>
      <c r="C200" s="404">
        <f>C187-C188-C197</f>
        <v>0</v>
      </c>
      <c r="D200" s="404">
        <f aca="true" t="shared" si="45" ref="D200:L200">D187-D188-D197</f>
        <v>0</v>
      </c>
      <c r="E200" s="404">
        <f t="shared" si="45"/>
        <v>0</v>
      </c>
      <c r="F200" s="404">
        <f t="shared" si="45"/>
        <v>0</v>
      </c>
      <c r="G200" s="404">
        <f t="shared" si="45"/>
        <v>0</v>
      </c>
      <c r="H200" s="404">
        <f t="shared" si="45"/>
        <v>0</v>
      </c>
      <c r="I200" s="404">
        <f t="shared" si="45"/>
        <v>0</v>
      </c>
      <c r="J200" s="404">
        <f t="shared" si="45"/>
        <v>0</v>
      </c>
      <c r="K200" s="404">
        <f t="shared" si="45"/>
        <v>0</v>
      </c>
      <c r="L200" s="404">
        <f t="shared" si="45"/>
        <v>0</v>
      </c>
      <c r="M200" s="417"/>
      <c r="N200" s="417"/>
      <c r="O200" s="417"/>
      <c r="P200" s="417"/>
    </row>
    <row r="201" spans="1:12" ht="18.75" hidden="1">
      <c r="A201" s="731"/>
      <c r="B201" s="471" t="s">
        <v>520</v>
      </c>
      <c r="C201" s="471"/>
      <c r="D201" s="458"/>
      <c r="E201" s="458"/>
      <c r="F201" s="458"/>
      <c r="G201" s="1498" t="s">
        <v>520</v>
      </c>
      <c r="H201" s="1498"/>
      <c r="I201" s="1498"/>
      <c r="J201" s="1498"/>
      <c r="K201" s="1498"/>
      <c r="L201" s="1498"/>
    </row>
    <row r="202" spans="1:12" ht="18.75" hidden="1">
      <c r="A202" s="1499" t="s">
        <v>4</v>
      </c>
      <c r="B202" s="1499"/>
      <c r="C202" s="1499"/>
      <c r="D202" s="1499"/>
      <c r="E202" s="458"/>
      <c r="F202" s="458"/>
      <c r="G202" s="472"/>
      <c r="H202" s="1500" t="s">
        <v>521</v>
      </c>
      <c r="I202" s="1500"/>
      <c r="J202" s="1500"/>
      <c r="K202" s="1500"/>
      <c r="L202" s="1500"/>
    </row>
    <row r="203" ht="15.75" hidden="1"/>
    <row r="204" ht="15.75" hidden="1"/>
    <row r="205" ht="15.75" hidden="1"/>
    <row r="206" ht="15.75" hidden="1"/>
    <row r="207" ht="15.75" hidden="1"/>
    <row r="208" ht="15.75" hidden="1"/>
    <row r="209" ht="15.75" hidden="1"/>
    <row r="210" ht="15.75" hidden="1"/>
    <row r="211" ht="15.75" hidden="1"/>
    <row r="212" spans="1:12" ht="16.5" hidden="1">
      <c r="A212" s="1465" t="s">
        <v>33</v>
      </c>
      <c r="B212" s="1466"/>
      <c r="C212" s="463"/>
      <c r="D212" s="1462" t="s">
        <v>79</v>
      </c>
      <c r="E212" s="1462"/>
      <c r="F212" s="1462"/>
      <c r="G212" s="1462"/>
      <c r="H212" s="1462"/>
      <c r="I212" s="1462"/>
      <c r="J212" s="1462"/>
      <c r="K212" s="1483"/>
      <c r="L212" s="1483"/>
    </row>
    <row r="213" spans="1:12" ht="16.5" hidden="1">
      <c r="A213" s="1461" t="s">
        <v>344</v>
      </c>
      <c r="B213" s="1461"/>
      <c r="C213" s="1461"/>
      <c r="D213" s="1462" t="s">
        <v>216</v>
      </c>
      <c r="E213" s="1462"/>
      <c r="F213" s="1462"/>
      <c r="G213" s="1462"/>
      <c r="H213" s="1462"/>
      <c r="I213" s="1462"/>
      <c r="J213" s="1462"/>
      <c r="K213" s="1464" t="s">
        <v>511</v>
      </c>
      <c r="L213" s="1464"/>
    </row>
    <row r="214" spans="1:12" ht="16.5" hidden="1">
      <c r="A214" s="1461" t="s">
        <v>345</v>
      </c>
      <c r="B214" s="1461"/>
      <c r="C214" s="1006"/>
      <c r="D214" s="1484" t="s">
        <v>11</v>
      </c>
      <c r="E214" s="1484"/>
      <c r="F214" s="1484"/>
      <c r="G214" s="1484"/>
      <c r="H214" s="1484"/>
      <c r="I214" s="1484"/>
      <c r="J214" s="1484"/>
      <c r="K214" s="1483"/>
      <c r="L214" s="1483"/>
    </row>
    <row r="215" spans="1:12" ht="15.75" hidden="1">
      <c r="A215" s="1008" t="s">
        <v>119</v>
      </c>
      <c r="B215" s="1008"/>
      <c r="C215" s="413"/>
      <c r="D215" s="464"/>
      <c r="E215" s="464"/>
      <c r="F215" s="465"/>
      <c r="G215" s="465"/>
      <c r="H215" s="465"/>
      <c r="I215" s="465"/>
      <c r="J215" s="465"/>
      <c r="K215" s="1492"/>
      <c r="L215" s="1492"/>
    </row>
    <row r="216" spans="1:12" ht="15.75" hidden="1">
      <c r="A216" s="464"/>
      <c r="B216" s="464" t="s">
        <v>94</v>
      </c>
      <c r="C216" s="464"/>
      <c r="D216" s="464"/>
      <c r="E216" s="464"/>
      <c r="F216" s="464"/>
      <c r="G216" s="464"/>
      <c r="H216" s="464"/>
      <c r="I216" s="464"/>
      <c r="J216" s="464"/>
      <c r="K216" s="1467"/>
      <c r="L216" s="1467"/>
    </row>
    <row r="217" spans="1:12" ht="15.75" hidden="1">
      <c r="A217" s="1070" t="s">
        <v>71</v>
      </c>
      <c r="B217" s="1071"/>
      <c r="C217" s="1450" t="s">
        <v>38</v>
      </c>
      <c r="D217" s="1468" t="s">
        <v>339</v>
      </c>
      <c r="E217" s="1468"/>
      <c r="F217" s="1468"/>
      <c r="G217" s="1468"/>
      <c r="H217" s="1468"/>
      <c r="I217" s="1468"/>
      <c r="J217" s="1468"/>
      <c r="K217" s="1468"/>
      <c r="L217" s="1468"/>
    </row>
    <row r="218" spans="1:12" ht="15.75" hidden="1">
      <c r="A218" s="1072"/>
      <c r="B218" s="1073"/>
      <c r="C218" s="1450"/>
      <c r="D218" s="1493" t="s">
        <v>207</v>
      </c>
      <c r="E218" s="1494"/>
      <c r="F218" s="1494"/>
      <c r="G218" s="1494"/>
      <c r="H218" s="1494"/>
      <c r="I218" s="1494"/>
      <c r="J218" s="1495"/>
      <c r="K218" s="1485" t="s">
        <v>208</v>
      </c>
      <c r="L218" s="1485" t="s">
        <v>209</v>
      </c>
    </row>
    <row r="219" spans="1:12" ht="15.75" hidden="1">
      <c r="A219" s="1072"/>
      <c r="B219" s="1073"/>
      <c r="C219" s="1450"/>
      <c r="D219" s="1488" t="s">
        <v>37</v>
      </c>
      <c r="E219" s="1489" t="s">
        <v>7</v>
      </c>
      <c r="F219" s="1490"/>
      <c r="G219" s="1490"/>
      <c r="H219" s="1490"/>
      <c r="I219" s="1490"/>
      <c r="J219" s="1491"/>
      <c r="K219" s="1496"/>
      <c r="L219" s="1486"/>
    </row>
    <row r="220" spans="1:16" ht="15.75" hidden="1">
      <c r="A220" s="1453"/>
      <c r="B220" s="1454"/>
      <c r="C220" s="1450"/>
      <c r="D220" s="1488"/>
      <c r="E220" s="466" t="s">
        <v>210</v>
      </c>
      <c r="F220" s="466" t="s">
        <v>211</v>
      </c>
      <c r="G220" s="466" t="s">
        <v>212</v>
      </c>
      <c r="H220" s="466" t="s">
        <v>213</v>
      </c>
      <c r="I220" s="466" t="s">
        <v>346</v>
      </c>
      <c r="J220" s="466" t="s">
        <v>214</v>
      </c>
      <c r="K220" s="1497"/>
      <c r="L220" s="1487"/>
      <c r="M220" s="1448" t="s">
        <v>502</v>
      </c>
      <c r="N220" s="1448"/>
      <c r="O220" s="1448"/>
      <c r="P220" s="1448"/>
    </row>
    <row r="221" spans="1:16" ht="15.75" hidden="1">
      <c r="A221" s="1451" t="s">
        <v>6</v>
      </c>
      <c r="B221" s="1452"/>
      <c r="C221" s="467">
        <v>1</v>
      </c>
      <c r="D221" s="468">
        <v>2</v>
      </c>
      <c r="E221" s="467">
        <v>3</v>
      </c>
      <c r="F221" s="468">
        <v>4</v>
      </c>
      <c r="G221" s="467">
        <v>5</v>
      </c>
      <c r="H221" s="468">
        <v>6</v>
      </c>
      <c r="I221" s="467">
        <v>7</v>
      </c>
      <c r="J221" s="468">
        <v>8</v>
      </c>
      <c r="K221" s="467">
        <v>9</v>
      </c>
      <c r="L221" s="468">
        <v>10</v>
      </c>
      <c r="M221" s="469" t="s">
        <v>503</v>
      </c>
      <c r="N221" s="469" t="s">
        <v>506</v>
      </c>
      <c r="O221" s="469" t="s">
        <v>504</v>
      </c>
      <c r="P221" s="469" t="s">
        <v>505</v>
      </c>
    </row>
    <row r="222" spans="1:16" ht="29.25" customHeight="1" hidden="1">
      <c r="A222" s="420" t="s">
        <v>0</v>
      </c>
      <c r="B222" s="421" t="s">
        <v>131</v>
      </c>
      <c r="C222" s="399">
        <f>C223+C224</f>
        <v>151317.2</v>
      </c>
      <c r="D222" s="399">
        <f aca="true" t="shared" si="46" ref="D222:L222">D223+D224</f>
        <v>70217.2</v>
      </c>
      <c r="E222" s="399">
        <f t="shared" si="46"/>
        <v>30144.2</v>
      </c>
      <c r="F222" s="399">
        <f t="shared" si="46"/>
        <v>0</v>
      </c>
      <c r="G222" s="399">
        <f t="shared" si="46"/>
        <v>26600</v>
      </c>
      <c r="H222" s="399">
        <f t="shared" si="46"/>
        <v>10300</v>
      </c>
      <c r="I222" s="399">
        <f t="shared" si="46"/>
        <v>0</v>
      </c>
      <c r="J222" s="399">
        <f t="shared" si="46"/>
        <v>3173</v>
      </c>
      <c r="K222" s="399">
        <f t="shared" si="46"/>
        <v>0</v>
      </c>
      <c r="L222" s="399">
        <f t="shared" si="46"/>
        <v>81100</v>
      </c>
      <c r="M222" s="399" t="e">
        <f>'03'!#REF!+'04'!#REF!</f>
        <v>#REF!</v>
      </c>
      <c r="N222" s="399" t="e">
        <f>C222-M222</f>
        <v>#REF!</v>
      </c>
      <c r="O222" s="399" t="e">
        <f>'07'!#REF!</f>
        <v>#REF!</v>
      </c>
      <c r="P222" s="399" t="e">
        <f>C222-O222</f>
        <v>#REF!</v>
      </c>
    </row>
    <row r="223" spans="1:16" ht="29.25" customHeight="1" hidden="1">
      <c r="A223" s="423">
        <v>1</v>
      </c>
      <c r="B223" s="424" t="s">
        <v>132</v>
      </c>
      <c r="C223" s="399">
        <f>D223+K223+L223</f>
        <v>41540</v>
      </c>
      <c r="D223" s="399">
        <f>E223+F223+G223+H223+I223+J223</f>
        <v>41540</v>
      </c>
      <c r="E223" s="404">
        <v>4640</v>
      </c>
      <c r="F223" s="404"/>
      <c r="G223" s="404">
        <v>26600</v>
      </c>
      <c r="H223" s="404">
        <v>10300</v>
      </c>
      <c r="I223" s="404"/>
      <c r="J223" s="404"/>
      <c r="K223" s="404"/>
      <c r="L223" s="404"/>
      <c r="M223" s="404" t="e">
        <f>'03'!#REF!+'04'!#REF!</f>
        <v>#REF!</v>
      </c>
      <c r="N223" s="404" t="e">
        <f aca="true" t="shared" si="47" ref="N223:N237">C223-M223</f>
        <v>#REF!</v>
      </c>
      <c r="O223" s="399" t="e">
        <f>'07'!#REF!</f>
        <v>#REF!</v>
      </c>
      <c r="P223" s="404" t="e">
        <f aca="true" t="shared" si="48" ref="P223:P237">C223-O223</f>
        <v>#REF!</v>
      </c>
    </row>
    <row r="224" spans="1:16" ht="29.25" customHeight="1" hidden="1">
      <c r="A224" s="423">
        <v>2</v>
      </c>
      <c r="B224" s="424" t="s">
        <v>133</v>
      </c>
      <c r="C224" s="399">
        <f>D224+K224+L224</f>
        <v>109777.2</v>
      </c>
      <c r="D224" s="399">
        <f>E224+F224+G224+H224+I224+J224</f>
        <v>28677.2</v>
      </c>
      <c r="E224" s="404">
        <v>25504.2</v>
      </c>
      <c r="F224" s="404">
        <v>0</v>
      </c>
      <c r="G224" s="404">
        <v>0</v>
      </c>
      <c r="H224" s="404">
        <v>0</v>
      </c>
      <c r="I224" s="404">
        <v>0</v>
      </c>
      <c r="J224" s="404">
        <v>3173</v>
      </c>
      <c r="K224" s="404">
        <v>0</v>
      </c>
      <c r="L224" s="404">
        <v>81100</v>
      </c>
      <c r="M224" s="404" t="e">
        <f>'03'!#REF!+'04'!#REF!</f>
        <v>#REF!</v>
      </c>
      <c r="N224" s="404" t="e">
        <f t="shared" si="47"/>
        <v>#REF!</v>
      </c>
      <c r="O224" s="399" t="e">
        <f>'07'!#REF!</f>
        <v>#REF!</v>
      </c>
      <c r="P224" s="404" t="e">
        <f t="shared" si="48"/>
        <v>#REF!</v>
      </c>
    </row>
    <row r="225" spans="1:16" ht="29.25" customHeight="1" hidden="1">
      <c r="A225" s="390" t="s">
        <v>1</v>
      </c>
      <c r="B225" s="391" t="s">
        <v>134</v>
      </c>
      <c r="C225" s="399">
        <f>D225+K225+L225</f>
        <v>0</v>
      </c>
      <c r="D225" s="399">
        <f>E225+F225+G225+H225+I225+J225</f>
        <v>0</v>
      </c>
      <c r="E225" s="404">
        <v>0</v>
      </c>
      <c r="F225" s="404">
        <v>0</v>
      </c>
      <c r="G225" s="404">
        <v>0</v>
      </c>
      <c r="H225" s="404">
        <v>0</v>
      </c>
      <c r="I225" s="404">
        <v>0</v>
      </c>
      <c r="J225" s="404">
        <v>0</v>
      </c>
      <c r="K225" s="404">
        <v>0</v>
      </c>
      <c r="L225" s="404">
        <v>0</v>
      </c>
      <c r="M225" s="404" t="e">
        <f>'03'!#REF!+'04'!#REF!</f>
        <v>#REF!</v>
      </c>
      <c r="N225" s="404" t="e">
        <f t="shared" si="47"/>
        <v>#REF!</v>
      </c>
      <c r="O225" s="404" t="e">
        <f>'07'!#REF!</f>
        <v>#REF!</v>
      </c>
      <c r="P225" s="404" t="e">
        <f t="shared" si="48"/>
        <v>#REF!</v>
      </c>
    </row>
    <row r="226" spans="1:16" ht="29.25" customHeight="1" hidden="1">
      <c r="A226" s="390" t="s">
        <v>9</v>
      </c>
      <c r="B226" s="391" t="s">
        <v>135</v>
      </c>
      <c r="C226" s="399">
        <f>D226+K226+L226</f>
        <v>0</v>
      </c>
      <c r="D226" s="399">
        <f>E226+F226+G226+H226+I226+J226</f>
        <v>0</v>
      </c>
      <c r="E226" s="404">
        <v>0</v>
      </c>
      <c r="F226" s="404">
        <v>0</v>
      </c>
      <c r="G226" s="404">
        <v>0</v>
      </c>
      <c r="H226" s="404">
        <v>0</v>
      </c>
      <c r="I226" s="404">
        <v>0</v>
      </c>
      <c r="J226" s="404">
        <v>0</v>
      </c>
      <c r="K226" s="404">
        <v>0</v>
      </c>
      <c r="L226" s="404">
        <v>0</v>
      </c>
      <c r="M226" s="404" t="e">
        <f>'03'!#REF!+'04'!#REF!</f>
        <v>#REF!</v>
      </c>
      <c r="N226" s="404" t="e">
        <f t="shared" si="47"/>
        <v>#REF!</v>
      </c>
      <c r="O226" s="404" t="e">
        <f>'07'!#REF!</f>
        <v>#REF!</v>
      </c>
      <c r="P226" s="404" t="e">
        <f t="shared" si="48"/>
        <v>#REF!</v>
      </c>
    </row>
    <row r="227" spans="1:16" ht="29.25" customHeight="1" hidden="1">
      <c r="A227" s="390" t="s">
        <v>136</v>
      </c>
      <c r="B227" s="391" t="s">
        <v>137</v>
      </c>
      <c r="C227" s="399">
        <f>C228+C237</f>
        <v>151317.2</v>
      </c>
      <c r="D227" s="399">
        <f aca="true" t="shared" si="49" ref="D227:L227">D228+D237</f>
        <v>70217.2</v>
      </c>
      <c r="E227" s="399">
        <f t="shared" si="49"/>
        <v>30144.2</v>
      </c>
      <c r="F227" s="399">
        <f t="shared" si="49"/>
        <v>0</v>
      </c>
      <c r="G227" s="399">
        <f t="shared" si="49"/>
        <v>26600</v>
      </c>
      <c r="H227" s="399">
        <f t="shared" si="49"/>
        <v>10300</v>
      </c>
      <c r="I227" s="399">
        <f t="shared" si="49"/>
        <v>0</v>
      </c>
      <c r="J227" s="399">
        <f t="shared" si="49"/>
        <v>3173</v>
      </c>
      <c r="K227" s="399">
        <f t="shared" si="49"/>
        <v>0</v>
      </c>
      <c r="L227" s="399">
        <f t="shared" si="49"/>
        <v>81100</v>
      </c>
      <c r="M227" s="399" t="e">
        <f>'03'!#REF!+'04'!#REF!</f>
        <v>#REF!</v>
      </c>
      <c r="N227" s="399" t="e">
        <f t="shared" si="47"/>
        <v>#REF!</v>
      </c>
      <c r="O227" s="399" t="e">
        <f>'07'!#REF!</f>
        <v>#REF!</v>
      </c>
      <c r="P227" s="399" t="e">
        <f t="shared" si="48"/>
        <v>#REF!</v>
      </c>
    </row>
    <row r="228" spans="1:16" ht="29.25" customHeight="1" hidden="1">
      <c r="A228" s="390" t="s">
        <v>52</v>
      </c>
      <c r="B228" s="425" t="s">
        <v>138</v>
      </c>
      <c r="C228" s="399">
        <f>SUM(C229:C236)</f>
        <v>109777.2</v>
      </c>
      <c r="D228" s="399">
        <f aca="true" t="shared" si="50" ref="D228:L228">SUM(D229:D236)</f>
        <v>28677.2</v>
      </c>
      <c r="E228" s="399">
        <f t="shared" si="50"/>
        <v>25504.2</v>
      </c>
      <c r="F228" s="399">
        <f t="shared" si="50"/>
        <v>0</v>
      </c>
      <c r="G228" s="399">
        <f t="shared" si="50"/>
        <v>0</v>
      </c>
      <c r="H228" s="399">
        <f t="shared" si="50"/>
        <v>0</v>
      </c>
      <c r="I228" s="399">
        <f t="shared" si="50"/>
        <v>0</v>
      </c>
      <c r="J228" s="399">
        <f t="shared" si="50"/>
        <v>3173</v>
      </c>
      <c r="K228" s="399">
        <f t="shared" si="50"/>
        <v>0</v>
      </c>
      <c r="L228" s="399">
        <f t="shared" si="50"/>
        <v>81100</v>
      </c>
      <c r="M228" s="399" t="e">
        <f>'03'!#REF!+'04'!#REF!</f>
        <v>#REF!</v>
      </c>
      <c r="N228" s="399" t="e">
        <f t="shared" si="47"/>
        <v>#REF!</v>
      </c>
      <c r="O228" s="399" t="e">
        <f>'07'!#REF!</f>
        <v>#REF!</v>
      </c>
      <c r="P228" s="399" t="e">
        <f t="shared" si="48"/>
        <v>#REF!</v>
      </c>
    </row>
    <row r="229" spans="1:16" ht="29.25" customHeight="1" hidden="1">
      <c r="A229" s="423" t="s">
        <v>54</v>
      </c>
      <c r="B229" s="424" t="s">
        <v>139</v>
      </c>
      <c r="C229" s="399">
        <f aca="true" t="shared" si="51" ref="C229:C237">D229+K229+L229</f>
        <v>60767</v>
      </c>
      <c r="D229" s="399">
        <f aca="true" t="shared" si="52" ref="D229:D237">E229+F229+G229+H229+I229+J229</f>
        <v>16267</v>
      </c>
      <c r="E229" s="404">
        <v>13195</v>
      </c>
      <c r="F229" s="404">
        <v>0</v>
      </c>
      <c r="G229" s="404">
        <v>0</v>
      </c>
      <c r="H229" s="404">
        <v>0</v>
      </c>
      <c r="I229" s="404">
        <v>0</v>
      </c>
      <c r="J229" s="404">
        <v>3072</v>
      </c>
      <c r="K229" s="404">
        <v>0</v>
      </c>
      <c r="L229" s="404">
        <v>44500</v>
      </c>
      <c r="M229" s="404" t="e">
        <f>'03'!#REF!+'04'!#REF!</f>
        <v>#REF!</v>
      </c>
      <c r="N229" s="404" t="e">
        <f t="shared" si="47"/>
        <v>#REF!</v>
      </c>
      <c r="O229" s="404" t="e">
        <f>'07'!#REF!</f>
        <v>#REF!</v>
      </c>
      <c r="P229" s="404" t="e">
        <f t="shared" si="48"/>
        <v>#REF!</v>
      </c>
    </row>
    <row r="230" spans="1:16" ht="29.25" customHeight="1" hidden="1">
      <c r="A230" s="423" t="s">
        <v>55</v>
      </c>
      <c r="B230" s="424" t="s">
        <v>140</v>
      </c>
      <c r="C230" s="399">
        <f t="shared" si="51"/>
        <v>0</v>
      </c>
      <c r="D230" s="399">
        <f t="shared" si="52"/>
        <v>0</v>
      </c>
      <c r="E230" s="404">
        <v>0</v>
      </c>
      <c r="F230" s="404">
        <v>0</v>
      </c>
      <c r="G230" s="404">
        <v>0</v>
      </c>
      <c r="H230" s="404">
        <v>0</v>
      </c>
      <c r="I230" s="404">
        <v>0</v>
      </c>
      <c r="J230" s="404">
        <v>0</v>
      </c>
      <c r="K230" s="404">
        <v>0</v>
      </c>
      <c r="L230" s="404">
        <v>0</v>
      </c>
      <c r="M230" s="404" t="e">
        <f>'03'!#REF!+'04'!#REF!</f>
        <v>#REF!</v>
      </c>
      <c r="N230" s="404" t="e">
        <f t="shared" si="47"/>
        <v>#REF!</v>
      </c>
      <c r="O230" s="404" t="e">
        <f>'07'!#REF!</f>
        <v>#REF!</v>
      </c>
      <c r="P230" s="404" t="e">
        <f t="shared" si="48"/>
        <v>#REF!</v>
      </c>
    </row>
    <row r="231" spans="1:16" ht="29.25" customHeight="1" hidden="1">
      <c r="A231" s="423" t="s">
        <v>141</v>
      </c>
      <c r="B231" s="424" t="s">
        <v>202</v>
      </c>
      <c r="C231" s="399">
        <f t="shared" si="51"/>
        <v>0</v>
      </c>
      <c r="D231" s="399">
        <f t="shared" si="52"/>
        <v>0</v>
      </c>
      <c r="E231" s="404">
        <v>0</v>
      </c>
      <c r="F231" s="404">
        <v>0</v>
      </c>
      <c r="G231" s="404">
        <v>0</v>
      </c>
      <c r="H231" s="404">
        <v>0</v>
      </c>
      <c r="I231" s="404">
        <v>0</v>
      </c>
      <c r="J231" s="404">
        <v>0</v>
      </c>
      <c r="K231" s="404">
        <v>0</v>
      </c>
      <c r="L231" s="404">
        <v>0</v>
      </c>
      <c r="M231" s="404" t="e">
        <f>'03'!#REF!</f>
        <v>#REF!</v>
      </c>
      <c r="N231" s="404" t="e">
        <f t="shared" si="47"/>
        <v>#REF!</v>
      </c>
      <c r="O231" s="404" t="e">
        <f>'07'!#REF!</f>
        <v>#REF!</v>
      </c>
      <c r="P231" s="404" t="e">
        <f t="shared" si="48"/>
        <v>#REF!</v>
      </c>
    </row>
    <row r="232" spans="1:16" ht="29.25" customHeight="1" hidden="1">
      <c r="A232" s="423" t="s">
        <v>143</v>
      </c>
      <c r="B232" s="424" t="s">
        <v>142</v>
      </c>
      <c r="C232" s="399">
        <f t="shared" si="51"/>
        <v>49010.2</v>
      </c>
      <c r="D232" s="399">
        <f t="shared" si="52"/>
        <v>12410.2</v>
      </c>
      <c r="E232" s="404">
        <v>12309.2</v>
      </c>
      <c r="F232" s="404">
        <v>0</v>
      </c>
      <c r="G232" s="404">
        <v>0</v>
      </c>
      <c r="H232" s="404">
        <v>0</v>
      </c>
      <c r="I232" s="404">
        <v>0</v>
      </c>
      <c r="J232" s="404">
        <v>101</v>
      </c>
      <c r="K232" s="404">
        <v>0</v>
      </c>
      <c r="L232" s="404">
        <v>36600</v>
      </c>
      <c r="M232" s="404" t="e">
        <f>'03'!#REF!+'04'!#REF!</f>
        <v>#REF!</v>
      </c>
      <c r="N232" s="404" t="e">
        <f t="shared" si="47"/>
        <v>#REF!</v>
      </c>
      <c r="O232" s="404" t="e">
        <f>'07'!#REF!</f>
        <v>#REF!</v>
      </c>
      <c r="P232" s="404" t="e">
        <f t="shared" si="48"/>
        <v>#REF!</v>
      </c>
    </row>
    <row r="233" spans="1:16" ht="29.25" customHeight="1" hidden="1">
      <c r="A233" s="423" t="s">
        <v>145</v>
      </c>
      <c r="B233" s="424" t="s">
        <v>144</v>
      </c>
      <c r="C233" s="399">
        <f t="shared" si="51"/>
        <v>0</v>
      </c>
      <c r="D233" s="399">
        <f t="shared" si="52"/>
        <v>0</v>
      </c>
      <c r="E233" s="404">
        <v>0</v>
      </c>
      <c r="F233" s="404">
        <v>0</v>
      </c>
      <c r="G233" s="404">
        <v>0</v>
      </c>
      <c r="H233" s="404">
        <v>0</v>
      </c>
      <c r="I233" s="404">
        <v>0</v>
      </c>
      <c r="J233" s="404">
        <v>0</v>
      </c>
      <c r="K233" s="404">
        <v>0</v>
      </c>
      <c r="L233" s="404">
        <v>0</v>
      </c>
      <c r="M233" s="404" t="e">
        <f>'03'!#REF!+'04'!#REF!</f>
        <v>#REF!</v>
      </c>
      <c r="N233" s="404" t="e">
        <f t="shared" si="47"/>
        <v>#REF!</v>
      </c>
      <c r="O233" s="404" t="e">
        <f>'07'!#REF!</f>
        <v>#REF!</v>
      </c>
      <c r="P233" s="404" t="e">
        <f t="shared" si="48"/>
        <v>#REF!</v>
      </c>
    </row>
    <row r="234" spans="1:16" ht="29.25" customHeight="1" hidden="1">
      <c r="A234" s="423" t="s">
        <v>147</v>
      </c>
      <c r="B234" s="424" t="s">
        <v>146</v>
      </c>
      <c r="C234" s="399">
        <f t="shared" si="51"/>
        <v>0</v>
      </c>
      <c r="D234" s="399">
        <f t="shared" si="52"/>
        <v>0</v>
      </c>
      <c r="E234" s="404">
        <v>0</v>
      </c>
      <c r="F234" s="404">
        <v>0</v>
      </c>
      <c r="G234" s="404">
        <v>0</v>
      </c>
      <c r="H234" s="404">
        <v>0</v>
      </c>
      <c r="I234" s="404">
        <v>0</v>
      </c>
      <c r="J234" s="404">
        <v>0</v>
      </c>
      <c r="K234" s="404">
        <v>0</v>
      </c>
      <c r="L234" s="404">
        <v>0</v>
      </c>
      <c r="M234" s="404" t="e">
        <f>'03'!#REF!+'04'!#REF!</f>
        <v>#REF!</v>
      </c>
      <c r="N234" s="404" t="e">
        <f t="shared" si="47"/>
        <v>#REF!</v>
      </c>
      <c r="O234" s="404" t="e">
        <f>'07'!#REF!</f>
        <v>#REF!</v>
      </c>
      <c r="P234" s="404" t="e">
        <f t="shared" si="48"/>
        <v>#REF!</v>
      </c>
    </row>
    <row r="235" spans="1:16" ht="29.25" customHeight="1" hidden="1">
      <c r="A235" s="423" t="s">
        <v>149</v>
      </c>
      <c r="B235" s="426" t="s">
        <v>148</v>
      </c>
      <c r="C235" s="399">
        <f t="shared" si="51"/>
        <v>0</v>
      </c>
      <c r="D235" s="399">
        <f t="shared" si="52"/>
        <v>0</v>
      </c>
      <c r="E235" s="404">
        <v>0</v>
      </c>
      <c r="F235" s="404">
        <v>0</v>
      </c>
      <c r="G235" s="404"/>
      <c r="H235" s="404">
        <v>0</v>
      </c>
      <c r="I235" s="404">
        <v>0</v>
      </c>
      <c r="J235" s="404">
        <v>0</v>
      </c>
      <c r="K235" s="404">
        <v>0</v>
      </c>
      <c r="L235" s="404">
        <v>0</v>
      </c>
      <c r="M235" s="404" t="e">
        <f>'03'!#REF!+'04'!#REF!</f>
        <v>#REF!</v>
      </c>
      <c r="N235" s="404" t="e">
        <f t="shared" si="47"/>
        <v>#REF!</v>
      </c>
      <c r="O235" s="404" t="e">
        <f>'07'!#REF!</f>
        <v>#REF!</v>
      </c>
      <c r="P235" s="404" t="e">
        <f t="shared" si="48"/>
        <v>#REF!</v>
      </c>
    </row>
    <row r="236" spans="1:16" ht="29.25" customHeight="1" hidden="1">
      <c r="A236" s="423" t="s">
        <v>186</v>
      </c>
      <c r="B236" s="424" t="s">
        <v>150</v>
      </c>
      <c r="C236" s="399">
        <f t="shared" si="51"/>
        <v>0</v>
      </c>
      <c r="D236" s="399">
        <f t="shared" si="52"/>
        <v>0</v>
      </c>
      <c r="E236" s="404">
        <v>0</v>
      </c>
      <c r="F236" s="404">
        <v>0</v>
      </c>
      <c r="G236" s="404">
        <v>0</v>
      </c>
      <c r="H236" s="404">
        <v>0</v>
      </c>
      <c r="I236" s="404">
        <v>0</v>
      </c>
      <c r="J236" s="404">
        <v>0</v>
      </c>
      <c r="K236" s="404">
        <v>0</v>
      </c>
      <c r="L236" s="404">
        <v>0</v>
      </c>
      <c r="M236" s="404" t="e">
        <f>'03'!#REF!+'04'!#REF!</f>
        <v>#REF!</v>
      </c>
      <c r="N236" s="404" t="e">
        <f t="shared" si="47"/>
        <v>#REF!</v>
      </c>
      <c r="O236" s="404" t="e">
        <f>'07'!#REF!</f>
        <v>#REF!</v>
      </c>
      <c r="P236" s="404" t="e">
        <f t="shared" si="48"/>
        <v>#REF!</v>
      </c>
    </row>
    <row r="237" spans="1:16" ht="29.25" customHeight="1" hidden="1">
      <c r="A237" s="390" t="s">
        <v>53</v>
      </c>
      <c r="B237" s="391" t="s">
        <v>151</v>
      </c>
      <c r="C237" s="399">
        <f t="shared" si="51"/>
        <v>41540</v>
      </c>
      <c r="D237" s="399">
        <f t="shared" si="52"/>
        <v>41540</v>
      </c>
      <c r="E237" s="404">
        <v>4640</v>
      </c>
      <c r="F237" s="404">
        <v>0</v>
      </c>
      <c r="G237" s="404">
        <v>26600</v>
      </c>
      <c r="H237" s="404">
        <v>10300</v>
      </c>
      <c r="I237" s="404">
        <v>0</v>
      </c>
      <c r="J237" s="404">
        <v>0</v>
      </c>
      <c r="K237" s="404">
        <v>0</v>
      </c>
      <c r="L237" s="404">
        <v>0</v>
      </c>
      <c r="M237" s="399" t="e">
        <f>'03'!#REF!+'04'!#REF!</f>
        <v>#REF!</v>
      </c>
      <c r="N237" s="399" t="e">
        <f t="shared" si="47"/>
        <v>#REF!</v>
      </c>
      <c r="O237" s="399" t="e">
        <f>'07'!#REF!</f>
        <v>#REF!</v>
      </c>
      <c r="P237" s="399" t="e">
        <f t="shared" si="48"/>
        <v>#REF!</v>
      </c>
    </row>
    <row r="238" spans="1:16" ht="29.25" customHeight="1" hidden="1">
      <c r="A238" s="455" t="s">
        <v>76</v>
      </c>
      <c r="B238" s="470" t="s">
        <v>215</v>
      </c>
      <c r="C238" s="1015">
        <f>(C229+C230+C231)/C228</f>
        <v>0.5535484599716517</v>
      </c>
      <c r="D238" s="392">
        <f aca="true" t="shared" si="53" ref="D238:L238">(D229+D230+D231)/D228</f>
        <v>0.5672450587923507</v>
      </c>
      <c r="E238" s="1015">
        <f t="shared" si="53"/>
        <v>0.5173657672069698</v>
      </c>
      <c r="F238" s="1015" t="e">
        <f t="shared" si="53"/>
        <v>#DIV/0!</v>
      </c>
      <c r="G238" s="1015" t="e">
        <f t="shared" si="53"/>
        <v>#DIV/0!</v>
      </c>
      <c r="H238" s="1015" t="e">
        <f t="shared" si="53"/>
        <v>#DIV/0!</v>
      </c>
      <c r="I238" s="1015" t="e">
        <f t="shared" si="53"/>
        <v>#DIV/0!</v>
      </c>
      <c r="J238" s="1015">
        <f t="shared" si="53"/>
        <v>0.9681689253072802</v>
      </c>
      <c r="K238" s="1015" t="e">
        <f t="shared" si="53"/>
        <v>#DIV/0!</v>
      </c>
      <c r="L238" s="1015">
        <f t="shared" si="53"/>
        <v>0.5487053020961775</v>
      </c>
      <c r="M238" s="417"/>
      <c r="N238" s="417"/>
      <c r="O238" s="417"/>
      <c r="P238" s="417"/>
    </row>
    <row r="239" spans="1:16" ht="29.25" customHeight="1" hidden="1">
      <c r="A239" s="1455" t="s">
        <v>500</v>
      </c>
      <c r="B239" s="1455"/>
      <c r="C239" s="404">
        <f>C222-C225-C226-C227</f>
        <v>0</v>
      </c>
      <c r="D239" s="404">
        <f aca="true" t="shared" si="54" ref="D239:L239">D222-D225-D226-D227</f>
        <v>0</v>
      </c>
      <c r="E239" s="404">
        <f t="shared" si="54"/>
        <v>0</v>
      </c>
      <c r="F239" s="404">
        <f t="shared" si="54"/>
        <v>0</v>
      </c>
      <c r="G239" s="404">
        <f t="shared" si="54"/>
        <v>0</v>
      </c>
      <c r="H239" s="404">
        <f t="shared" si="54"/>
        <v>0</v>
      </c>
      <c r="I239" s="404">
        <f t="shared" si="54"/>
        <v>0</v>
      </c>
      <c r="J239" s="404">
        <f t="shared" si="54"/>
        <v>0</v>
      </c>
      <c r="K239" s="404">
        <f t="shared" si="54"/>
        <v>0</v>
      </c>
      <c r="L239" s="404">
        <f t="shared" si="54"/>
        <v>0</v>
      </c>
      <c r="M239" s="417"/>
      <c r="N239" s="417"/>
      <c r="O239" s="417"/>
      <c r="P239" s="417"/>
    </row>
    <row r="240" spans="1:16" ht="15.75" hidden="1">
      <c r="A240" s="1456" t="s">
        <v>501</v>
      </c>
      <c r="B240" s="1456"/>
      <c r="C240" s="404">
        <f>C227-C228-C237</f>
        <v>0</v>
      </c>
      <c r="D240" s="404">
        <f aca="true" t="shared" si="55" ref="D240:L240">D227-D228-D237</f>
        <v>0</v>
      </c>
      <c r="E240" s="404">
        <f t="shared" si="55"/>
        <v>0</v>
      </c>
      <c r="F240" s="404">
        <f t="shared" si="55"/>
        <v>0</v>
      </c>
      <c r="G240" s="404">
        <f t="shared" si="55"/>
        <v>0</v>
      </c>
      <c r="H240" s="404">
        <f t="shared" si="55"/>
        <v>0</v>
      </c>
      <c r="I240" s="404">
        <f t="shared" si="55"/>
        <v>0</v>
      </c>
      <c r="J240" s="404">
        <f t="shared" si="55"/>
        <v>0</v>
      </c>
      <c r="K240" s="404">
        <f t="shared" si="55"/>
        <v>0</v>
      </c>
      <c r="L240" s="404">
        <f t="shared" si="55"/>
        <v>0</v>
      </c>
      <c r="M240" s="417"/>
      <c r="N240" s="417"/>
      <c r="O240" s="417"/>
      <c r="P240" s="417"/>
    </row>
    <row r="241" spans="1:12" ht="18.75" hidden="1">
      <c r="A241" s="731"/>
      <c r="B241" s="471" t="s">
        <v>520</v>
      </c>
      <c r="C241" s="471"/>
      <c r="D241" s="458"/>
      <c r="E241" s="458"/>
      <c r="F241" s="458"/>
      <c r="G241" s="1498" t="s">
        <v>520</v>
      </c>
      <c r="H241" s="1498"/>
      <c r="I241" s="1498"/>
      <c r="J241" s="1498"/>
      <c r="K241" s="1498"/>
      <c r="L241" s="1498"/>
    </row>
    <row r="242" spans="1:12" ht="18.75" hidden="1">
      <c r="A242" s="1499" t="s">
        <v>4</v>
      </c>
      <c r="B242" s="1499"/>
      <c r="C242" s="1499"/>
      <c r="D242" s="1499"/>
      <c r="E242" s="458"/>
      <c r="F242" s="458"/>
      <c r="G242" s="472"/>
      <c r="H242" s="1500" t="s">
        <v>521</v>
      </c>
      <c r="I242" s="1500"/>
      <c r="J242" s="1500"/>
      <c r="K242" s="1500"/>
      <c r="L242" s="1500"/>
    </row>
    <row r="243" ht="15.75" hidden="1"/>
    <row r="244" ht="15.75" hidden="1"/>
    <row r="245" ht="15.75" hidden="1"/>
    <row r="246" ht="29.25" customHeight="1" hidden="1"/>
    <row r="247" ht="15.75" hidden="1"/>
    <row r="248" ht="29.25" customHeight="1" hidden="1"/>
    <row r="249" ht="15.75" hidden="1"/>
    <row r="250" ht="15.75" hidden="1"/>
    <row r="251" spans="1:12" ht="16.5" hidden="1">
      <c r="A251" s="1465" t="s">
        <v>33</v>
      </c>
      <c r="B251" s="1466"/>
      <c r="C251" s="463"/>
      <c r="D251" s="1462" t="s">
        <v>79</v>
      </c>
      <c r="E251" s="1462"/>
      <c r="F251" s="1462"/>
      <c r="G251" s="1462"/>
      <c r="H251" s="1462"/>
      <c r="I251" s="1462"/>
      <c r="J251" s="1462"/>
      <c r="K251" s="1483"/>
      <c r="L251" s="1483"/>
    </row>
    <row r="252" spans="1:12" ht="16.5" hidden="1">
      <c r="A252" s="1461" t="s">
        <v>344</v>
      </c>
      <c r="B252" s="1461"/>
      <c r="C252" s="1461"/>
      <c r="D252" s="1462" t="s">
        <v>216</v>
      </c>
      <c r="E252" s="1462"/>
      <c r="F252" s="1462"/>
      <c r="G252" s="1462"/>
      <c r="H252" s="1462"/>
      <c r="I252" s="1462"/>
      <c r="J252" s="1462"/>
      <c r="K252" s="1464" t="s">
        <v>512</v>
      </c>
      <c r="L252" s="1464"/>
    </row>
    <row r="253" spans="1:12" ht="16.5" hidden="1">
      <c r="A253" s="1461" t="s">
        <v>345</v>
      </c>
      <c r="B253" s="1461"/>
      <c r="C253" s="1006"/>
      <c r="D253" s="1484" t="s">
        <v>11</v>
      </c>
      <c r="E253" s="1484"/>
      <c r="F253" s="1484"/>
      <c r="G253" s="1484"/>
      <c r="H253" s="1484"/>
      <c r="I253" s="1484"/>
      <c r="J253" s="1484"/>
      <c r="K253" s="1483"/>
      <c r="L253" s="1483"/>
    </row>
    <row r="254" spans="1:12" ht="15.75" hidden="1">
      <c r="A254" s="1008" t="s">
        <v>119</v>
      </c>
      <c r="B254" s="1008"/>
      <c r="C254" s="413"/>
      <c r="D254" s="464"/>
      <c r="E254" s="464"/>
      <c r="F254" s="465"/>
      <c r="G254" s="465"/>
      <c r="H254" s="465"/>
      <c r="I254" s="465"/>
      <c r="J254" s="465"/>
      <c r="K254" s="1492"/>
      <c r="L254" s="1492"/>
    </row>
    <row r="255" spans="1:12" ht="15.75" hidden="1">
      <c r="A255" s="464"/>
      <c r="B255" s="464" t="s">
        <v>94</v>
      </c>
      <c r="C255" s="464"/>
      <c r="D255" s="464"/>
      <c r="E255" s="404">
        <v>122557</v>
      </c>
      <c r="F255" s="404"/>
      <c r="G255" s="404">
        <v>181987</v>
      </c>
      <c r="H255" s="404"/>
      <c r="I255" s="404">
        <v>16298</v>
      </c>
      <c r="J255" s="404"/>
      <c r="K255" s="404">
        <v>251785</v>
      </c>
      <c r="L255" s="404"/>
    </row>
    <row r="256" spans="1:12" ht="15.75" hidden="1">
      <c r="A256" s="1070" t="s">
        <v>71</v>
      </c>
      <c r="B256" s="1071"/>
      <c r="C256" s="1450" t="s">
        <v>38</v>
      </c>
      <c r="D256" s="1468" t="s">
        <v>339</v>
      </c>
      <c r="E256" s="1468"/>
      <c r="F256" s="1468"/>
      <c r="G256" s="1468"/>
      <c r="H256" s="1468"/>
      <c r="I256" s="1468"/>
      <c r="J256" s="1468"/>
      <c r="K256" s="1468"/>
      <c r="L256" s="1468"/>
    </row>
    <row r="257" spans="1:12" ht="15.75" hidden="1">
      <c r="A257" s="1072"/>
      <c r="B257" s="1073"/>
      <c r="C257" s="1450"/>
      <c r="D257" s="1493" t="s">
        <v>207</v>
      </c>
      <c r="E257" s="1494"/>
      <c r="F257" s="1494"/>
      <c r="G257" s="1494"/>
      <c r="H257" s="1494"/>
      <c r="I257" s="1494"/>
      <c r="J257" s="1495"/>
      <c r="K257" s="1485" t="s">
        <v>208</v>
      </c>
      <c r="L257" s="1485" t="s">
        <v>209</v>
      </c>
    </row>
    <row r="258" spans="1:12" ht="15.75" hidden="1">
      <c r="A258" s="1072"/>
      <c r="B258" s="1073"/>
      <c r="C258" s="1450"/>
      <c r="D258" s="1488" t="s">
        <v>37</v>
      </c>
      <c r="E258" s="1489" t="s">
        <v>7</v>
      </c>
      <c r="F258" s="1490"/>
      <c r="G258" s="1490"/>
      <c r="H258" s="1490"/>
      <c r="I258" s="1490"/>
      <c r="J258" s="1491"/>
      <c r="K258" s="1496"/>
      <c r="L258" s="1486"/>
    </row>
    <row r="259" spans="1:16" ht="15.75" hidden="1">
      <c r="A259" s="1453"/>
      <c r="B259" s="1454"/>
      <c r="C259" s="1450"/>
      <c r="D259" s="1488"/>
      <c r="E259" s="466" t="s">
        <v>210</v>
      </c>
      <c r="F259" s="466" t="s">
        <v>211</v>
      </c>
      <c r="G259" s="466" t="s">
        <v>212</v>
      </c>
      <c r="H259" s="466" t="s">
        <v>213</v>
      </c>
      <c r="I259" s="466" t="s">
        <v>346</v>
      </c>
      <c r="J259" s="466" t="s">
        <v>214</v>
      </c>
      <c r="K259" s="1497"/>
      <c r="L259" s="1487"/>
      <c r="M259" s="1448" t="s">
        <v>502</v>
      </c>
      <c r="N259" s="1448"/>
      <c r="O259" s="1448"/>
      <c r="P259" s="1448"/>
    </row>
    <row r="260" spans="1:16" ht="15.75" hidden="1">
      <c r="A260" s="1451" t="s">
        <v>6</v>
      </c>
      <c r="B260" s="1452"/>
      <c r="C260" s="467">
        <v>1</v>
      </c>
      <c r="D260" s="468">
        <v>2</v>
      </c>
      <c r="E260" s="467">
        <v>3</v>
      </c>
      <c r="F260" s="468">
        <v>4</v>
      </c>
      <c r="G260" s="467">
        <v>5</v>
      </c>
      <c r="H260" s="468">
        <v>6</v>
      </c>
      <c r="I260" s="467">
        <v>7</v>
      </c>
      <c r="J260" s="468">
        <v>8</v>
      </c>
      <c r="K260" s="467">
        <v>9</v>
      </c>
      <c r="L260" s="468">
        <v>10</v>
      </c>
      <c r="M260" s="469" t="s">
        <v>503</v>
      </c>
      <c r="N260" s="469" t="s">
        <v>506</v>
      </c>
      <c r="O260" s="469" t="s">
        <v>504</v>
      </c>
      <c r="P260" s="469" t="s">
        <v>505</v>
      </c>
    </row>
    <row r="261" spans="1:16" ht="29.25" customHeight="1" hidden="1">
      <c r="A261" s="420" t="s">
        <v>0</v>
      </c>
      <c r="B261" s="421" t="s">
        <v>131</v>
      </c>
      <c r="C261" s="399">
        <f>C262+C263</f>
        <v>14401463.6</v>
      </c>
      <c r="D261" s="399">
        <f aca="true" t="shared" si="56" ref="D261:L261">D262+D263</f>
        <v>614882.6</v>
      </c>
      <c r="E261" s="399">
        <f t="shared" si="56"/>
        <v>234185.6</v>
      </c>
      <c r="F261" s="399">
        <f t="shared" si="56"/>
        <v>0</v>
      </c>
      <c r="G261" s="399">
        <f t="shared" si="56"/>
        <v>184987</v>
      </c>
      <c r="H261" s="399">
        <f t="shared" si="56"/>
        <v>34168</v>
      </c>
      <c r="I261" s="399">
        <f t="shared" si="56"/>
        <v>10894</v>
      </c>
      <c r="J261" s="399">
        <f t="shared" si="56"/>
        <v>150648</v>
      </c>
      <c r="K261" s="399">
        <f t="shared" si="56"/>
        <v>13573329</v>
      </c>
      <c r="L261" s="399">
        <f t="shared" si="56"/>
        <v>213252</v>
      </c>
      <c r="M261" s="399" t="e">
        <f>'03'!#REF!+'04'!#REF!</f>
        <v>#REF!</v>
      </c>
      <c r="N261" s="399" t="e">
        <f>C261-M261</f>
        <v>#REF!</v>
      </c>
      <c r="O261" s="399" t="e">
        <f>'07'!#REF!</f>
        <v>#REF!</v>
      </c>
      <c r="P261" s="399" t="e">
        <f>C261-O261</f>
        <v>#REF!</v>
      </c>
    </row>
    <row r="262" spans="1:16" ht="29.25" customHeight="1" hidden="1">
      <c r="A262" s="423">
        <v>1</v>
      </c>
      <c r="B262" s="424" t="s">
        <v>132</v>
      </c>
      <c r="C262" s="399">
        <f>D262+K262+L262</f>
        <v>572626.6</v>
      </c>
      <c r="D262" s="399">
        <f>E262+F262+G262+H262+I262+J262</f>
        <v>320841.6</v>
      </c>
      <c r="E262" s="404">
        <v>117866.6</v>
      </c>
      <c r="F262" s="404">
        <v>0</v>
      </c>
      <c r="G262" s="404">
        <v>181987</v>
      </c>
      <c r="H262" s="404">
        <v>15098</v>
      </c>
      <c r="I262" s="404">
        <v>5890</v>
      </c>
      <c r="J262" s="404">
        <v>0</v>
      </c>
      <c r="K262" s="404">
        <v>197579</v>
      </c>
      <c r="L262" s="404">
        <v>54206</v>
      </c>
      <c r="M262" s="404" t="e">
        <f>'03'!#REF!+'04'!#REF!</f>
        <v>#REF!</v>
      </c>
      <c r="N262" s="404" t="e">
        <f aca="true" t="shared" si="57" ref="N262:N276">C262-M262</f>
        <v>#REF!</v>
      </c>
      <c r="O262" s="404" t="e">
        <f>'07'!#REF!</f>
        <v>#REF!</v>
      </c>
      <c r="P262" s="404" t="e">
        <f aca="true" t="shared" si="58" ref="P262:P276">C262-O262</f>
        <v>#REF!</v>
      </c>
    </row>
    <row r="263" spans="1:16" ht="29.25" customHeight="1" hidden="1">
      <c r="A263" s="423">
        <v>2</v>
      </c>
      <c r="B263" s="424" t="s">
        <v>133</v>
      </c>
      <c r="C263" s="399">
        <f>D263+K263+L263</f>
        <v>13828837</v>
      </c>
      <c r="D263" s="399">
        <f>E263+F263+G263+H263+I263+J263</f>
        <v>294041</v>
      </c>
      <c r="E263" s="404">
        <v>116319</v>
      </c>
      <c r="F263" s="404">
        <v>0</v>
      </c>
      <c r="G263" s="404">
        <v>3000</v>
      </c>
      <c r="H263" s="404">
        <v>19070</v>
      </c>
      <c r="I263" s="404">
        <v>5004</v>
      </c>
      <c r="J263" s="404">
        <v>150648</v>
      </c>
      <c r="K263" s="404">
        <v>13375750</v>
      </c>
      <c r="L263" s="404">
        <v>159046</v>
      </c>
      <c r="M263" s="404" t="e">
        <f>'03'!#REF!+'04'!#REF!</f>
        <v>#REF!</v>
      </c>
      <c r="N263" s="404" t="e">
        <f t="shared" si="57"/>
        <v>#REF!</v>
      </c>
      <c r="O263" s="404" t="e">
        <f>'07'!#REF!</f>
        <v>#REF!</v>
      </c>
      <c r="P263" s="404" t="e">
        <f t="shared" si="58"/>
        <v>#REF!</v>
      </c>
    </row>
    <row r="264" spans="1:16" ht="29.25" customHeight="1" hidden="1">
      <c r="A264" s="390" t="s">
        <v>1</v>
      </c>
      <c r="B264" s="391" t="s">
        <v>134</v>
      </c>
      <c r="C264" s="399">
        <f>D264+K264+L264</f>
        <v>0</v>
      </c>
      <c r="D264" s="399">
        <f>E264+F264+G264+H264+I264+J264</f>
        <v>0</v>
      </c>
      <c r="E264" s="404">
        <v>0</v>
      </c>
      <c r="F264" s="404">
        <v>0</v>
      </c>
      <c r="G264" s="404">
        <v>0</v>
      </c>
      <c r="H264" s="404">
        <v>0</v>
      </c>
      <c r="I264" s="404">
        <v>0</v>
      </c>
      <c r="J264" s="404">
        <v>0</v>
      </c>
      <c r="K264" s="404">
        <v>0</v>
      </c>
      <c r="L264" s="404">
        <v>0</v>
      </c>
      <c r="M264" s="404" t="e">
        <f>'03'!#REF!+'04'!#REF!</f>
        <v>#REF!</v>
      </c>
      <c r="N264" s="404" t="e">
        <f t="shared" si="57"/>
        <v>#REF!</v>
      </c>
      <c r="O264" s="404" t="e">
        <f>'07'!#REF!</f>
        <v>#REF!</v>
      </c>
      <c r="P264" s="404" t="e">
        <f t="shared" si="58"/>
        <v>#REF!</v>
      </c>
    </row>
    <row r="265" spans="1:16" ht="29.25" customHeight="1" hidden="1">
      <c r="A265" s="390" t="s">
        <v>9</v>
      </c>
      <c r="B265" s="391" t="s">
        <v>135</v>
      </c>
      <c r="C265" s="399">
        <f>D265+K265+L265</f>
        <v>0</v>
      </c>
      <c r="D265" s="399">
        <f>E265+F265+G265+H265+I265+J265</f>
        <v>0</v>
      </c>
      <c r="E265" s="404">
        <v>0</v>
      </c>
      <c r="F265" s="404">
        <v>0</v>
      </c>
      <c r="G265" s="404">
        <v>0</v>
      </c>
      <c r="H265" s="404">
        <v>0</v>
      </c>
      <c r="I265" s="404">
        <v>0</v>
      </c>
      <c r="J265" s="404">
        <v>0</v>
      </c>
      <c r="K265" s="404">
        <v>0</v>
      </c>
      <c r="L265" s="404">
        <v>0</v>
      </c>
      <c r="M265" s="404" t="e">
        <f>'03'!#REF!+'04'!#REF!</f>
        <v>#REF!</v>
      </c>
      <c r="N265" s="404" t="e">
        <f t="shared" si="57"/>
        <v>#REF!</v>
      </c>
      <c r="O265" s="404" t="e">
        <f>'07'!#REF!</f>
        <v>#REF!</v>
      </c>
      <c r="P265" s="404" t="e">
        <f t="shared" si="58"/>
        <v>#REF!</v>
      </c>
    </row>
    <row r="266" spans="1:16" ht="29.25" customHeight="1" hidden="1">
      <c r="A266" s="390" t="s">
        <v>136</v>
      </c>
      <c r="B266" s="391" t="s">
        <v>137</v>
      </c>
      <c r="C266" s="399">
        <f>C267+C276</f>
        <v>14401463.6</v>
      </c>
      <c r="D266" s="399">
        <f aca="true" t="shared" si="59" ref="D266:L266">D267+D276</f>
        <v>614882.6</v>
      </c>
      <c r="E266" s="399">
        <f t="shared" si="59"/>
        <v>234185.6</v>
      </c>
      <c r="F266" s="399">
        <f t="shared" si="59"/>
        <v>0</v>
      </c>
      <c r="G266" s="399">
        <f t="shared" si="59"/>
        <v>184987</v>
      </c>
      <c r="H266" s="399">
        <f t="shared" si="59"/>
        <v>34168</v>
      </c>
      <c r="I266" s="399">
        <f t="shared" si="59"/>
        <v>10894</v>
      </c>
      <c r="J266" s="399">
        <f t="shared" si="59"/>
        <v>150648</v>
      </c>
      <c r="K266" s="399">
        <f t="shared" si="59"/>
        <v>13573329</v>
      </c>
      <c r="L266" s="399">
        <f t="shared" si="59"/>
        <v>213252</v>
      </c>
      <c r="M266" s="399" t="e">
        <f>'03'!#REF!+'04'!#REF!</f>
        <v>#REF!</v>
      </c>
      <c r="N266" s="399" t="e">
        <f t="shared" si="57"/>
        <v>#REF!</v>
      </c>
      <c r="O266" s="399" t="e">
        <f>'07'!#REF!</f>
        <v>#REF!</v>
      </c>
      <c r="P266" s="399" t="e">
        <f t="shared" si="58"/>
        <v>#REF!</v>
      </c>
    </row>
    <row r="267" spans="1:16" ht="29.25" customHeight="1" hidden="1">
      <c r="A267" s="390" t="s">
        <v>52</v>
      </c>
      <c r="B267" s="425" t="s">
        <v>138</v>
      </c>
      <c r="C267" s="399">
        <f>SUM(C268:C275)</f>
        <v>14089737</v>
      </c>
      <c r="D267" s="399">
        <f aca="true" t="shared" si="60" ref="D267:L267">SUM(D268:D275)</f>
        <v>303156</v>
      </c>
      <c r="E267" s="399">
        <f t="shared" si="60"/>
        <v>125434</v>
      </c>
      <c r="F267" s="399">
        <f t="shared" si="60"/>
        <v>0</v>
      </c>
      <c r="G267" s="399">
        <f t="shared" si="60"/>
        <v>3000</v>
      </c>
      <c r="H267" s="399">
        <f t="shared" si="60"/>
        <v>19070</v>
      </c>
      <c r="I267" s="399">
        <f t="shared" si="60"/>
        <v>5004</v>
      </c>
      <c r="J267" s="399">
        <f t="shared" si="60"/>
        <v>150648</v>
      </c>
      <c r="K267" s="399">
        <f t="shared" si="60"/>
        <v>13573329</v>
      </c>
      <c r="L267" s="399">
        <f t="shared" si="60"/>
        <v>213252</v>
      </c>
      <c r="M267" s="399" t="e">
        <f>'03'!#REF!+'04'!#REF!</f>
        <v>#REF!</v>
      </c>
      <c r="N267" s="399" t="e">
        <f t="shared" si="57"/>
        <v>#REF!</v>
      </c>
      <c r="O267" s="399" t="e">
        <f>'07'!#REF!</f>
        <v>#REF!</v>
      </c>
      <c r="P267" s="399" t="e">
        <f t="shared" si="58"/>
        <v>#REF!</v>
      </c>
    </row>
    <row r="268" spans="1:16" ht="29.25" customHeight="1" hidden="1">
      <c r="A268" s="423" t="s">
        <v>54</v>
      </c>
      <c r="B268" s="424" t="s">
        <v>139</v>
      </c>
      <c r="C268" s="399">
        <f aca="true" t="shared" si="61" ref="C268:C276">D268+K268+L268</f>
        <v>185401</v>
      </c>
      <c r="D268" s="399">
        <f aca="true" t="shared" si="62" ref="D268:D276">E268+F268+G268+H268+I268+J268</f>
        <v>142000</v>
      </c>
      <c r="E268" s="404">
        <v>10002</v>
      </c>
      <c r="F268" s="404">
        <v>0</v>
      </c>
      <c r="G268" s="404">
        <v>0</v>
      </c>
      <c r="H268" s="404">
        <v>1500</v>
      </c>
      <c r="I268" s="404">
        <v>5004</v>
      </c>
      <c r="J268" s="404">
        <v>125494</v>
      </c>
      <c r="K268" s="404">
        <v>35000</v>
      </c>
      <c r="L268" s="404">
        <v>8401</v>
      </c>
      <c r="M268" s="404" t="e">
        <f>'03'!#REF!+'04'!#REF!</f>
        <v>#REF!</v>
      </c>
      <c r="N268" s="404" t="e">
        <f t="shared" si="57"/>
        <v>#REF!</v>
      </c>
      <c r="O268" s="404" t="e">
        <f>'07'!#REF!</f>
        <v>#REF!</v>
      </c>
      <c r="P268" s="404" t="e">
        <f t="shared" si="58"/>
        <v>#REF!</v>
      </c>
    </row>
    <row r="269" spans="1:16" ht="29.25" customHeight="1" hidden="1">
      <c r="A269" s="423" t="s">
        <v>55</v>
      </c>
      <c r="B269" s="424" t="s">
        <v>140</v>
      </c>
      <c r="C269" s="399">
        <f t="shared" si="61"/>
        <v>0</v>
      </c>
      <c r="D269" s="399">
        <f>E269+F269+G269+H269+I269+J269</f>
        <v>0</v>
      </c>
      <c r="E269" s="404">
        <v>0</v>
      </c>
      <c r="F269" s="404">
        <v>0</v>
      </c>
      <c r="G269" s="404">
        <v>0</v>
      </c>
      <c r="H269" s="404">
        <v>0</v>
      </c>
      <c r="I269" s="404">
        <v>0</v>
      </c>
      <c r="J269" s="404">
        <v>0</v>
      </c>
      <c r="K269" s="404">
        <v>0</v>
      </c>
      <c r="L269" s="404">
        <v>0</v>
      </c>
      <c r="M269" s="404" t="e">
        <f>'03'!#REF!+'04'!#REF!</f>
        <v>#REF!</v>
      </c>
      <c r="N269" s="404" t="e">
        <f t="shared" si="57"/>
        <v>#REF!</v>
      </c>
      <c r="O269" s="404" t="e">
        <f>'07'!#REF!</f>
        <v>#REF!</v>
      </c>
      <c r="P269" s="404" t="e">
        <f t="shared" si="58"/>
        <v>#REF!</v>
      </c>
    </row>
    <row r="270" spans="1:16" ht="29.25" customHeight="1" hidden="1">
      <c r="A270" s="423" t="s">
        <v>141</v>
      </c>
      <c r="B270" s="424" t="s">
        <v>202</v>
      </c>
      <c r="C270" s="399">
        <f t="shared" si="61"/>
        <v>0</v>
      </c>
      <c r="D270" s="399">
        <f t="shared" si="62"/>
        <v>0</v>
      </c>
      <c r="E270" s="404">
        <v>0</v>
      </c>
      <c r="F270" s="404">
        <v>0</v>
      </c>
      <c r="G270" s="404">
        <v>0</v>
      </c>
      <c r="H270" s="404">
        <v>0</v>
      </c>
      <c r="I270" s="404">
        <v>0</v>
      </c>
      <c r="J270" s="404">
        <v>0</v>
      </c>
      <c r="K270" s="404">
        <v>0</v>
      </c>
      <c r="L270" s="404">
        <v>0</v>
      </c>
      <c r="M270" s="404" t="e">
        <f>'03'!#REF!</f>
        <v>#REF!</v>
      </c>
      <c r="N270" s="404" t="e">
        <f t="shared" si="57"/>
        <v>#REF!</v>
      </c>
      <c r="O270" s="404" t="e">
        <f>'07'!#REF!</f>
        <v>#REF!</v>
      </c>
      <c r="P270" s="404" t="e">
        <f t="shared" si="58"/>
        <v>#REF!</v>
      </c>
    </row>
    <row r="271" spans="1:16" ht="29.25" customHeight="1" hidden="1">
      <c r="A271" s="423" t="s">
        <v>143</v>
      </c>
      <c r="B271" s="424" t="s">
        <v>142</v>
      </c>
      <c r="C271" s="399">
        <f t="shared" si="61"/>
        <v>13859195</v>
      </c>
      <c r="D271" s="399">
        <f t="shared" si="62"/>
        <v>161156</v>
      </c>
      <c r="E271" s="404">
        <v>115432</v>
      </c>
      <c r="F271" s="404">
        <v>0</v>
      </c>
      <c r="G271" s="404">
        <v>3000</v>
      </c>
      <c r="H271" s="404">
        <v>17570</v>
      </c>
      <c r="I271" s="404">
        <v>0</v>
      </c>
      <c r="J271" s="404">
        <v>25154</v>
      </c>
      <c r="K271" s="404">
        <v>13538329</v>
      </c>
      <c r="L271" s="404">
        <v>159710</v>
      </c>
      <c r="M271" s="404" t="e">
        <f>'03'!#REF!+'04'!#REF!</f>
        <v>#REF!</v>
      </c>
      <c r="N271" s="404" t="e">
        <f t="shared" si="57"/>
        <v>#REF!</v>
      </c>
      <c r="O271" s="404" t="e">
        <f>'07'!#REF!</f>
        <v>#REF!</v>
      </c>
      <c r="P271" s="404" t="e">
        <f t="shared" si="58"/>
        <v>#REF!</v>
      </c>
    </row>
    <row r="272" spans="1:16" ht="29.25" customHeight="1" hidden="1">
      <c r="A272" s="423" t="s">
        <v>145</v>
      </c>
      <c r="B272" s="424" t="s">
        <v>144</v>
      </c>
      <c r="C272" s="399">
        <f t="shared" si="61"/>
        <v>0</v>
      </c>
      <c r="D272" s="399">
        <f t="shared" si="62"/>
        <v>0</v>
      </c>
      <c r="E272" s="404">
        <v>0</v>
      </c>
      <c r="F272" s="404">
        <v>0</v>
      </c>
      <c r="G272" s="404">
        <v>0</v>
      </c>
      <c r="H272" s="404">
        <v>0</v>
      </c>
      <c r="I272" s="404">
        <v>0</v>
      </c>
      <c r="J272" s="404">
        <v>0</v>
      </c>
      <c r="K272" s="404">
        <v>0</v>
      </c>
      <c r="L272" s="404">
        <v>0</v>
      </c>
      <c r="M272" s="404" t="e">
        <f>'03'!#REF!+'04'!#REF!</f>
        <v>#REF!</v>
      </c>
      <c r="N272" s="404" t="e">
        <f t="shared" si="57"/>
        <v>#REF!</v>
      </c>
      <c r="O272" s="404" t="e">
        <f>'07'!#REF!</f>
        <v>#REF!</v>
      </c>
      <c r="P272" s="404" t="e">
        <f t="shared" si="58"/>
        <v>#REF!</v>
      </c>
    </row>
    <row r="273" spans="1:16" ht="29.25" customHeight="1" hidden="1">
      <c r="A273" s="423" t="s">
        <v>147</v>
      </c>
      <c r="B273" s="424" t="s">
        <v>146</v>
      </c>
      <c r="C273" s="399">
        <f t="shared" si="61"/>
        <v>0</v>
      </c>
      <c r="D273" s="399">
        <f t="shared" si="62"/>
        <v>0</v>
      </c>
      <c r="E273" s="404">
        <v>0</v>
      </c>
      <c r="F273" s="404">
        <v>0</v>
      </c>
      <c r="G273" s="404">
        <v>0</v>
      </c>
      <c r="H273" s="404">
        <v>0</v>
      </c>
      <c r="I273" s="404">
        <v>0</v>
      </c>
      <c r="J273" s="404">
        <v>0</v>
      </c>
      <c r="K273" s="404">
        <v>0</v>
      </c>
      <c r="L273" s="404">
        <v>0</v>
      </c>
      <c r="M273" s="404" t="e">
        <f>'03'!#REF!+'04'!#REF!</f>
        <v>#REF!</v>
      </c>
      <c r="N273" s="404" t="e">
        <f t="shared" si="57"/>
        <v>#REF!</v>
      </c>
      <c r="O273" s="404" t="e">
        <f>'07'!#REF!</f>
        <v>#REF!</v>
      </c>
      <c r="P273" s="404" t="e">
        <f t="shared" si="58"/>
        <v>#REF!</v>
      </c>
    </row>
    <row r="274" spans="1:16" ht="29.25" customHeight="1" hidden="1">
      <c r="A274" s="423" t="s">
        <v>149</v>
      </c>
      <c r="B274" s="426" t="s">
        <v>148</v>
      </c>
      <c r="C274" s="399">
        <f t="shared" si="61"/>
        <v>0</v>
      </c>
      <c r="D274" s="399">
        <f t="shared" si="62"/>
        <v>0</v>
      </c>
      <c r="E274" s="404">
        <v>0</v>
      </c>
      <c r="F274" s="404">
        <v>0</v>
      </c>
      <c r="G274" s="404">
        <v>0</v>
      </c>
      <c r="H274" s="404">
        <v>0</v>
      </c>
      <c r="I274" s="404">
        <v>0</v>
      </c>
      <c r="J274" s="404">
        <v>0</v>
      </c>
      <c r="K274" s="404">
        <v>0</v>
      </c>
      <c r="L274" s="404">
        <v>0</v>
      </c>
      <c r="M274" s="404" t="e">
        <f>'03'!#REF!+'04'!#REF!</f>
        <v>#REF!</v>
      </c>
      <c r="N274" s="404" t="e">
        <f t="shared" si="57"/>
        <v>#REF!</v>
      </c>
      <c r="O274" s="404" t="e">
        <f>'07'!#REF!</f>
        <v>#REF!</v>
      </c>
      <c r="P274" s="404" t="e">
        <f t="shared" si="58"/>
        <v>#REF!</v>
      </c>
    </row>
    <row r="275" spans="1:16" ht="29.25" customHeight="1" hidden="1">
      <c r="A275" s="423" t="s">
        <v>186</v>
      </c>
      <c r="B275" s="424" t="s">
        <v>150</v>
      </c>
      <c r="C275" s="399">
        <f t="shared" si="61"/>
        <v>45141</v>
      </c>
      <c r="D275" s="399">
        <f t="shared" si="62"/>
        <v>0</v>
      </c>
      <c r="E275" s="404">
        <v>0</v>
      </c>
      <c r="F275" s="404">
        <v>0</v>
      </c>
      <c r="G275" s="404">
        <v>0</v>
      </c>
      <c r="H275" s="404">
        <v>0</v>
      </c>
      <c r="I275" s="404">
        <v>0</v>
      </c>
      <c r="J275" s="404">
        <v>0</v>
      </c>
      <c r="K275" s="404">
        <v>0</v>
      </c>
      <c r="L275" s="404">
        <v>45141</v>
      </c>
      <c r="M275" s="404" t="e">
        <f>'03'!#REF!+'04'!#REF!</f>
        <v>#REF!</v>
      </c>
      <c r="N275" s="404" t="e">
        <f t="shared" si="57"/>
        <v>#REF!</v>
      </c>
      <c r="O275" s="404" t="e">
        <f>'07'!#REF!</f>
        <v>#REF!</v>
      </c>
      <c r="P275" s="404" t="e">
        <f t="shared" si="58"/>
        <v>#REF!</v>
      </c>
    </row>
    <row r="276" spans="1:16" ht="29.25" customHeight="1" hidden="1">
      <c r="A276" s="390" t="s">
        <v>53</v>
      </c>
      <c r="B276" s="391" t="s">
        <v>151</v>
      </c>
      <c r="C276" s="399">
        <f t="shared" si="61"/>
        <v>311726.6</v>
      </c>
      <c r="D276" s="399">
        <f t="shared" si="62"/>
        <v>311726.6</v>
      </c>
      <c r="E276" s="404">
        <v>108751.6</v>
      </c>
      <c r="F276" s="404">
        <v>0</v>
      </c>
      <c r="G276" s="404">
        <v>181987</v>
      </c>
      <c r="H276" s="404">
        <v>15098</v>
      </c>
      <c r="I276" s="404">
        <v>5890</v>
      </c>
      <c r="J276" s="404">
        <v>0</v>
      </c>
      <c r="K276" s="404">
        <v>0</v>
      </c>
      <c r="L276" s="404">
        <v>0</v>
      </c>
      <c r="M276" s="399" t="e">
        <f>'03'!#REF!+'04'!#REF!</f>
        <v>#REF!</v>
      </c>
      <c r="N276" s="399" t="e">
        <f t="shared" si="57"/>
        <v>#REF!</v>
      </c>
      <c r="O276" s="399" t="e">
        <f>'07'!#REF!</f>
        <v>#REF!</v>
      </c>
      <c r="P276" s="399" t="e">
        <f t="shared" si="58"/>
        <v>#REF!</v>
      </c>
    </row>
    <row r="277" spans="1:16" ht="29.25" customHeight="1" hidden="1">
      <c r="A277" s="455" t="s">
        <v>76</v>
      </c>
      <c r="B277" s="470" t="s">
        <v>215</v>
      </c>
      <c r="C277" s="1015">
        <f>(C268+C269+C270)/C267</f>
        <v>0.013158584862158889</v>
      </c>
      <c r="D277" s="392">
        <f aca="true" t="shared" si="63" ref="D277:L277">(D268+D269+D270)/D267</f>
        <v>0.468405705313436</v>
      </c>
      <c r="E277" s="1015">
        <f t="shared" si="63"/>
        <v>0.0797391456861776</v>
      </c>
      <c r="F277" s="1015" t="e">
        <f t="shared" si="63"/>
        <v>#DIV/0!</v>
      </c>
      <c r="G277" s="1015">
        <f t="shared" si="63"/>
        <v>0</v>
      </c>
      <c r="H277" s="1015">
        <f t="shared" si="63"/>
        <v>0.07865757734661773</v>
      </c>
      <c r="I277" s="1015">
        <f t="shared" si="63"/>
        <v>1</v>
      </c>
      <c r="J277" s="1015">
        <f t="shared" si="63"/>
        <v>0.8330279857681483</v>
      </c>
      <c r="K277" s="1015">
        <f t="shared" si="63"/>
        <v>0.002578586284912124</v>
      </c>
      <c r="L277" s="1015">
        <f t="shared" si="63"/>
        <v>0.03939470673194155</v>
      </c>
      <c r="M277" s="417"/>
      <c r="N277" s="417"/>
      <c r="O277" s="417"/>
      <c r="P277" s="417"/>
    </row>
    <row r="278" spans="1:16" ht="15.75" hidden="1">
      <c r="A278" s="1455" t="s">
        <v>500</v>
      </c>
      <c r="B278" s="1455"/>
      <c r="C278" s="404">
        <f>C261-C264-C265-C266</f>
        <v>0</v>
      </c>
      <c r="D278" s="404">
        <f aca="true" t="shared" si="64" ref="D278:L278">D261-D264-D265-D266</f>
        <v>0</v>
      </c>
      <c r="E278" s="404">
        <f t="shared" si="64"/>
        <v>0</v>
      </c>
      <c r="F278" s="404">
        <f t="shared" si="64"/>
        <v>0</v>
      </c>
      <c r="G278" s="404">
        <f t="shared" si="64"/>
        <v>0</v>
      </c>
      <c r="H278" s="404">
        <f t="shared" si="64"/>
        <v>0</v>
      </c>
      <c r="I278" s="404">
        <f t="shared" si="64"/>
        <v>0</v>
      </c>
      <c r="J278" s="404">
        <f t="shared" si="64"/>
        <v>0</v>
      </c>
      <c r="K278" s="404">
        <f t="shared" si="64"/>
        <v>0</v>
      </c>
      <c r="L278" s="404">
        <f t="shared" si="64"/>
        <v>0</v>
      </c>
      <c r="M278" s="417"/>
      <c r="N278" s="417"/>
      <c r="O278" s="417"/>
      <c r="P278" s="417"/>
    </row>
    <row r="279" spans="1:16" ht="15.75" hidden="1">
      <c r="A279" s="1456" t="s">
        <v>501</v>
      </c>
      <c r="B279" s="1456"/>
      <c r="C279" s="404">
        <f>C266-C267-C276</f>
        <v>0</v>
      </c>
      <c r="D279" s="404">
        <f aca="true" t="shared" si="65" ref="D279:L279">D266-D267-D276</f>
        <v>0</v>
      </c>
      <c r="E279" s="404">
        <f t="shared" si="65"/>
        <v>0</v>
      </c>
      <c r="F279" s="404">
        <f t="shared" si="65"/>
        <v>0</v>
      </c>
      <c r="G279" s="404">
        <f t="shared" si="65"/>
        <v>0</v>
      </c>
      <c r="H279" s="404">
        <f t="shared" si="65"/>
        <v>0</v>
      </c>
      <c r="I279" s="404">
        <f t="shared" si="65"/>
        <v>0</v>
      </c>
      <c r="J279" s="404">
        <f t="shared" si="65"/>
        <v>0</v>
      </c>
      <c r="K279" s="404">
        <f t="shared" si="65"/>
        <v>0</v>
      </c>
      <c r="L279" s="404">
        <f t="shared" si="65"/>
        <v>0</v>
      </c>
      <c r="M279" s="417"/>
      <c r="N279" s="417"/>
      <c r="O279" s="417"/>
      <c r="P279" s="417"/>
    </row>
    <row r="280" spans="1:12" ht="18.75" hidden="1">
      <c r="A280" s="731"/>
      <c r="B280" s="471" t="s">
        <v>520</v>
      </c>
      <c r="C280" s="471"/>
      <c r="D280" s="458"/>
      <c r="E280" s="458"/>
      <c r="F280" s="458"/>
      <c r="G280" s="1498" t="s">
        <v>520</v>
      </c>
      <c r="H280" s="1498"/>
      <c r="I280" s="1498"/>
      <c r="J280" s="1498"/>
      <c r="K280" s="1498"/>
      <c r="L280" s="1498"/>
    </row>
    <row r="281" spans="1:12" ht="18.75" hidden="1">
      <c r="A281" s="1499" t="s">
        <v>4</v>
      </c>
      <c r="B281" s="1499"/>
      <c r="C281" s="1499"/>
      <c r="D281" s="1499"/>
      <c r="E281" s="458"/>
      <c r="F281" s="458"/>
      <c r="G281" s="472"/>
      <c r="H281" s="1500" t="s">
        <v>521</v>
      </c>
      <c r="I281" s="1500"/>
      <c r="J281" s="1500"/>
      <c r="K281" s="1500"/>
      <c r="L281" s="1500"/>
    </row>
    <row r="282" ht="15.75" hidden="1"/>
    <row r="283" ht="15.75" hidden="1"/>
    <row r="284" ht="15.75" hidden="1"/>
    <row r="285" ht="15.75" hidden="1"/>
    <row r="286" ht="15.75" hidden="1"/>
    <row r="287" ht="15.75" hidden="1"/>
    <row r="288" ht="15.75" hidden="1"/>
    <row r="289" ht="15.75" hidden="1"/>
    <row r="290" ht="15.75" hidden="1"/>
    <row r="291" ht="15.75" hidden="1"/>
    <row r="292" ht="15.75" hidden="1"/>
    <row r="293" spans="1:12" ht="16.5" hidden="1">
      <c r="A293" s="1465" t="s">
        <v>33</v>
      </c>
      <c r="B293" s="1466"/>
      <c r="C293" s="463"/>
      <c r="D293" s="1462" t="s">
        <v>79</v>
      </c>
      <c r="E293" s="1462"/>
      <c r="F293" s="1462"/>
      <c r="G293" s="1462"/>
      <c r="H293" s="1462"/>
      <c r="I293" s="1462"/>
      <c r="J293" s="1462"/>
      <c r="K293" s="1483"/>
      <c r="L293" s="1483"/>
    </row>
    <row r="294" spans="1:12" ht="16.5" hidden="1">
      <c r="A294" s="1461" t="s">
        <v>344</v>
      </c>
      <c r="B294" s="1461"/>
      <c r="C294" s="1461"/>
      <c r="D294" s="1462" t="s">
        <v>216</v>
      </c>
      <c r="E294" s="1462"/>
      <c r="F294" s="1462"/>
      <c r="G294" s="1462"/>
      <c r="H294" s="1462"/>
      <c r="I294" s="1462"/>
      <c r="J294" s="1462"/>
      <c r="K294" s="1464" t="s">
        <v>513</v>
      </c>
      <c r="L294" s="1464"/>
    </row>
    <row r="295" spans="1:12" ht="16.5" hidden="1">
      <c r="A295" s="1461" t="s">
        <v>345</v>
      </c>
      <c r="B295" s="1461"/>
      <c r="C295" s="1006"/>
      <c r="D295" s="1484" t="s">
        <v>11</v>
      </c>
      <c r="E295" s="1484"/>
      <c r="F295" s="1484"/>
      <c r="G295" s="1484"/>
      <c r="H295" s="1484"/>
      <c r="I295" s="1484"/>
      <c r="J295" s="1484"/>
      <c r="K295" s="1483"/>
      <c r="L295" s="1483"/>
    </row>
    <row r="296" spans="1:12" ht="15.75" hidden="1">
      <c r="A296" s="1008" t="s">
        <v>119</v>
      </c>
      <c r="B296" s="1008"/>
      <c r="C296" s="413"/>
      <c r="D296" s="464"/>
      <c r="E296" s="464"/>
      <c r="F296" s="465"/>
      <c r="G296" s="465"/>
      <c r="H296" s="465"/>
      <c r="I296" s="465"/>
      <c r="J296" s="465"/>
      <c r="K296" s="1492"/>
      <c r="L296" s="1492"/>
    </row>
    <row r="297" spans="1:12" ht="15.75" hidden="1">
      <c r="A297" s="464"/>
      <c r="B297" s="464" t="s">
        <v>94</v>
      </c>
      <c r="C297" s="464"/>
      <c r="D297" s="464"/>
      <c r="E297" s="464"/>
      <c r="F297" s="464"/>
      <c r="G297" s="464"/>
      <c r="H297" s="464"/>
      <c r="I297" s="464"/>
      <c r="J297" s="464"/>
      <c r="K297" s="1467"/>
      <c r="L297" s="1467"/>
    </row>
    <row r="298" spans="1:12" ht="15.75" hidden="1">
      <c r="A298" s="1070" t="s">
        <v>71</v>
      </c>
      <c r="B298" s="1071"/>
      <c r="C298" s="1450" t="s">
        <v>38</v>
      </c>
      <c r="D298" s="1468" t="s">
        <v>339</v>
      </c>
      <c r="E298" s="1468"/>
      <c r="F298" s="1468"/>
      <c r="G298" s="1468"/>
      <c r="H298" s="1468"/>
      <c r="I298" s="1468"/>
      <c r="J298" s="1468"/>
      <c r="K298" s="1468"/>
      <c r="L298" s="1468"/>
    </row>
    <row r="299" spans="1:12" ht="15.75" hidden="1">
      <c r="A299" s="1072"/>
      <c r="B299" s="1073"/>
      <c r="C299" s="1450"/>
      <c r="D299" s="1493" t="s">
        <v>207</v>
      </c>
      <c r="E299" s="1494"/>
      <c r="F299" s="1494"/>
      <c r="G299" s="1494"/>
      <c r="H299" s="1494"/>
      <c r="I299" s="1494"/>
      <c r="J299" s="1495"/>
      <c r="K299" s="1485" t="s">
        <v>208</v>
      </c>
      <c r="L299" s="1485" t="s">
        <v>209</v>
      </c>
    </row>
    <row r="300" spans="1:12" ht="15.75" hidden="1">
      <c r="A300" s="1072"/>
      <c r="B300" s="1073"/>
      <c r="C300" s="1450"/>
      <c r="D300" s="1488" t="s">
        <v>37</v>
      </c>
      <c r="E300" s="1489" t="s">
        <v>7</v>
      </c>
      <c r="F300" s="1490"/>
      <c r="G300" s="1490"/>
      <c r="H300" s="1490"/>
      <c r="I300" s="1490"/>
      <c r="J300" s="1491"/>
      <c r="K300" s="1496"/>
      <c r="L300" s="1486"/>
    </row>
    <row r="301" spans="1:16" ht="15.75" hidden="1">
      <c r="A301" s="1453"/>
      <c r="B301" s="1454"/>
      <c r="C301" s="1450"/>
      <c r="D301" s="1488"/>
      <c r="E301" s="466" t="s">
        <v>210</v>
      </c>
      <c r="F301" s="466" t="s">
        <v>211</v>
      </c>
      <c r="G301" s="466" t="s">
        <v>212</v>
      </c>
      <c r="H301" s="466" t="s">
        <v>213</v>
      </c>
      <c r="I301" s="466" t="s">
        <v>346</v>
      </c>
      <c r="J301" s="466" t="s">
        <v>214</v>
      </c>
      <c r="K301" s="1497"/>
      <c r="L301" s="1487"/>
      <c r="M301" s="1448" t="s">
        <v>502</v>
      </c>
      <c r="N301" s="1448"/>
      <c r="O301" s="1448"/>
      <c r="P301" s="1448"/>
    </row>
    <row r="302" spans="1:16" ht="15.75" hidden="1">
      <c r="A302" s="1451" t="s">
        <v>6</v>
      </c>
      <c r="B302" s="1452"/>
      <c r="C302" s="467">
        <v>1</v>
      </c>
      <c r="D302" s="468">
        <v>2</v>
      </c>
      <c r="E302" s="467">
        <v>3</v>
      </c>
      <c r="F302" s="468">
        <v>4</v>
      </c>
      <c r="G302" s="467">
        <v>5</v>
      </c>
      <c r="H302" s="468">
        <v>6</v>
      </c>
      <c r="I302" s="467">
        <v>7</v>
      </c>
      <c r="J302" s="468">
        <v>8</v>
      </c>
      <c r="K302" s="467">
        <v>9</v>
      </c>
      <c r="L302" s="468">
        <v>10</v>
      </c>
      <c r="M302" s="469" t="s">
        <v>503</v>
      </c>
      <c r="N302" s="469" t="s">
        <v>506</v>
      </c>
      <c r="O302" s="469" t="s">
        <v>504</v>
      </c>
      <c r="P302" s="469" t="s">
        <v>505</v>
      </c>
    </row>
    <row r="303" spans="1:16" ht="29.25" customHeight="1" hidden="1">
      <c r="A303" s="420" t="s">
        <v>0</v>
      </c>
      <c r="B303" s="421" t="s">
        <v>131</v>
      </c>
      <c r="C303" s="399">
        <f>C304+C305</f>
        <v>394761</v>
      </c>
      <c r="D303" s="399">
        <f aca="true" t="shared" si="66" ref="D303:L303">D304+D305</f>
        <v>89648</v>
      </c>
      <c r="E303" s="399">
        <f t="shared" si="66"/>
        <v>48513</v>
      </c>
      <c r="F303" s="399">
        <f t="shared" si="66"/>
        <v>0</v>
      </c>
      <c r="G303" s="399">
        <f t="shared" si="66"/>
        <v>34900</v>
      </c>
      <c r="H303" s="399">
        <f t="shared" si="66"/>
        <v>200</v>
      </c>
      <c r="I303" s="399">
        <f t="shared" si="66"/>
        <v>0</v>
      </c>
      <c r="J303" s="399">
        <f t="shared" si="66"/>
        <v>6035</v>
      </c>
      <c r="K303" s="399">
        <f t="shared" si="66"/>
        <v>0</v>
      </c>
      <c r="L303" s="399">
        <f t="shared" si="66"/>
        <v>305113</v>
      </c>
      <c r="M303" s="399" t="e">
        <f>'03'!#REF!+'04'!#REF!</f>
        <v>#REF!</v>
      </c>
      <c r="N303" s="399" t="e">
        <f>C303-M303</f>
        <v>#REF!</v>
      </c>
      <c r="O303" s="399" t="e">
        <f>'07'!#REF!</f>
        <v>#REF!</v>
      </c>
      <c r="P303" s="399" t="e">
        <f>C303-O303</f>
        <v>#REF!</v>
      </c>
    </row>
    <row r="304" spans="1:16" ht="29.25" customHeight="1" hidden="1">
      <c r="A304" s="423">
        <v>1</v>
      </c>
      <c r="B304" s="424" t="s">
        <v>132</v>
      </c>
      <c r="C304" s="399">
        <f>D304+K304+L304</f>
        <v>139828</v>
      </c>
      <c r="D304" s="399">
        <f>E304+F304+G304+H304+I304+J304</f>
        <v>48342</v>
      </c>
      <c r="E304" s="404">
        <v>28442</v>
      </c>
      <c r="F304" s="404"/>
      <c r="G304" s="404">
        <v>19900</v>
      </c>
      <c r="H304" s="404"/>
      <c r="I304" s="404"/>
      <c r="J304" s="404"/>
      <c r="K304" s="404"/>
      <c r="L304" s="404">
        <v>91486</v>
      </c>
      <c r="M304" s="404" t="e">
        <f>'03'!#REF!+'04'!#REF!</f>
        <v>#REF!</v>
      </c>
      <c r="N304" s="404" t="e">
        <f aca="true" t="shared" si="67" ref="N304:N318">C304-M304</f>
        <v>#REF!</v>
      </c>
      <c r="O304" s="404" t="e">
        <f>'07'!#REF!</f>
        <v>#REF!</v>
      </c>
      <c r="P304" s="404" t="e">
        <f aca="true" t="shared" si="68" ref="P304:P318">C304-O304</f>
        <v>#REF!</v>
      </c>
    </row>
    <row r="305" spans="1:16" ht="29.25" customHeight="1" hidden="1">
      <c r="A305" s="423">
        <v>2</v>
      </c>
      <c r="B305" s="424" t="s">
        <v>133</v>
      </c>
      <c r="C305" s="399">
        <f>D305+K305+L305</f>
        <v>254933</v>
      </c>
      <c r="D305" s="399">
        <f>E305+F305+G305+H305+I305+J305</f>
        <v>41306</v>
      </c>
      <c r="E305" s="404">
        <v>20071</v>
      </c>
      <c r="F305" s="404">
        <v>0</v>
      </c>
      <c r="G305" s="404">
        <v>15000</v>
      </c>
      <c r="H305" s="404">
        <v>200</v>
      </c>
      <c r="I305" s="404">
        <v>0</v>
      </c>
      <c r="J305" s="404">
        <v>6035</v>
      </c>
      <c r="K305" s="404">
        <v>0</v>
      </c>
      <c r="L305" s="404">
        <v>213627</v>
      </c>
      <c r="M305" s="404" t="e">
        <f>'03'!#REF!+'04'!#REF!</f>
        <v>#REF!</v>
      </c>
      <c r="N305" s="404" t="e">
        <f t="shared" si="67"/>
        <v>#REF!</v>
      </c>
      <c r="O305" s="404" t="e">
        <f>'07'!#REF!</f>
        <v>#REF!</v>
      </c>
      <c r="P305" s="404" t="e">
        <f t="shared" si="68"/>
        <v>#REF!</v>
      </c>
    </row>
    <row r="306" spans="1:16" ht="29.25" customHeight="1" hidden="1">
      <c r="A306" s="390" t="s">
        <v>1</v>
      </c>
      <c r="B306" s="391" t="s">
        <v>134</v>
      </c>
      <c r="C306" s="399">
        <f>D306+K306+L306</f>
        <v>0</v>
      </c>
      <c r="D306" s="399">
        <f>E306+F306+G306+H306+I306+J306</f>
        <v>0</v>
      </c>
      <c r="E306" s="404">
        <v>0</v>
      </c>
      <c r="F306" s="404">
        <v>0</v>
      </c>
      <c r="G306" s="404">
        <v>0</v>
      </c>
      <c r="H306" s="404">
        <v>0</v>
      </c>
      <c r="I306" s="404">
        <v>0</v>
      </c>
      <c r="J306" s="404">
        <v>0</v>
      </c>
      <c r="K306" s="404">
        <v>0</v>
      </c>
      <c r="L306" s="404">
        <v>0</v>
      </c>
      <c r="M306" s="404" t="e">
        <f>'03'!#REF!+'04'!#REF!</f>
        <v>#REF!</v>
      </c>
      <c r="N306" s="404" t="e">
        <f t="shared" si="67"/>
        <v>#REF!</v>
      </c>
      <c r="O306" s="404" t="e">
        <f>'07'!#REF!</f>
        <v>#REF!</v>
      </c>
      <c r="P306" s="404" t="e">
        <f t="shared" si="68"/>
        <v>#REF!</v>
      </c>
    </row>
    <row r="307" spans="1:16" ht="29.25" customHeight="1" hidden="1">
      <c r="A307" s="390" t="s">
        <v>9</v>
      </c>
      <c r="B307" s="391" t="s">
        <v>135</v>
      </c>
      <c r="C307" s="399">
        <f>D307+K307+L307</f>
        <v>0</v>
      </c>
      <c r="D307" s="399">
        <f>E307+F307+G307+H307+I307+J307</f>
        <v>0</v>
      </c>
      <c r="E307" s="404">
        <v>0</v>
      </c>
      <c r="F307" s="404">
        <v>0</v>
      </c>
      <c r="G307" s="404">
        <v>0</v>
      </c>
      <c r="H307" s="404">
        <v>0</v>
      </c>
      <c r="I307" s="404">
        <v>0</v>
      </c>
      <c r="J307" s="404">
        <v>0</v>
      </c>
      <c r="K307" s="404">
        <v>0</v>
      </c>
      <c r="L307" s="404">
        <v>0</v>
      </c>
      <c r="M307" s="404" t="e">
        <f>'03'!#REF!+'04'!#REF!</f>
        <v>#REF!</v>
      </c>
      <c r="N307" s="404" t="e">
        <f t="shared" si="67"/>
        <v>#REF!</v>
      </c>
      <c r="O307" s="404" t="e">
        <f>'07'!#REF!</f>
        <v>#REF!</v>
      </c>
      <c r="P307" s="404" t="e">
        <f t="shared" si="68"/>
        <v>#REF!</v>
      </c>
    </row>
    <row r="308" spans="1:16" ht="29.25" customHeight="1" hidden="1">
      <c r="A308" s="390" t="s">
        <v>136</v>
      </c>
      <c r="B308" s="391" t="s">
        <v>137</v>
      </c>
      <c r="C308" s="399">
        <f>C309+C318</f>
        <v>394761</v>
      </c>
      <c r="D308" s="399">
        <f aca="true" t="shared" si="69" ref="D308:L308">D309+D318</f>
        <v>89648</v>
      </c>
      <c r="E308" s="399">
        <f t="shared" si="69"/>
        <v>48513</v>
      </c>
      <c r="F308" s="399">
        <f t="shared" si="69"/>
        <v>0</v>
      </c>
      <c r="G308" s="399">
        <f t="shared" si="69"/>
        <v>34900</v>
      </c>
      <c r="H308" s="399">
        <f t="shared" si="69"/>
        <v>200</v>
      </c>
      <c r="I308" s="399">
        <f t="shared" si="69"/>
        <v>0</v>
      </c>
      <c r="J308" s="399">
        <f t="shared" si="69"/>
        <v>6035</v>
      </c>
      <c r="K308" s="399">
        <f t="shared" si="69"/>
        <v>0</v>
      </c>
      <c r="L308" s="399">
        <f t="shared" si="69"/>
        <v>305113</v>
      </c>
      <c r="M308" s="399" t="e">
        <f>'03'!#REF!+'04'!#REF!</f>
        <v>#REF!</v>
      </c>
      <c r="N308" s="399" t="e">
        <f t="shared" si="67"/>
        <v>#REF!</v>
      </c>
      <c r="O308" s="399" t="e">
        <f>'07'!#REF!</f>
        <v>#REF!</v>
      </c>
      <c r="P308" s="399" t="e">
        <f t="shared" si="68"/>
        <v>#REF!</v>
      </c>
    </row>
    <row r="309" spans="1:16" ht="29.25" customHeight="1" hidden="1">
      <c r="A309" s="390" t="s">
        <v>52</v>
      </c>
      <c r="B309" s="425" t="s">
        <v>138</v>
      </c>
      <c r="C309" s="399">
        <f>SUM(C310:C317)</f>
        <v>346419</v>
      </c>
      <c r="D309" s="399">
        <f aca="true" t="shared" si="70" ref="D309:L309">SUM(D310:D317)</f>
        <v>41306</v>
      </c>
      <c r="E309" s="399">
        <f t="shared" si="70"/>
        <v>20071</v>
      </c>
      <c r="F309" s="399">
        <f t="shared" si="70"/>
        <v>0</v>
      </c>
      <c r="G309" s="399">
        <f t="shared" si="70"/>
        <v>15000</v>
      </c>
      <c r="H309" s="399">
        <f t="shared" si="70"/>
        <v>200</v>
      </c>
      <c r="I309" s="399">
        <f t="shared" si="70"/>
        <v>0</v>
      </c>
      <c r="J309" s="399">
        <f t="shared" si="70"/>
        <v>6035</v>
      </c>
      <c r="K309" s="399">
        <f t="shared" si="70"/>
        <v>0</v>
      </c>
      <c r="L309" s="399">
        <f t="shared" si="70"/>
        <v>305113</v>
      </c>
      <c r="M309" s="399" t="e">
        <f>'03'!#REF!+'04'!#REF!</f>
        <v>#REF!</v>
      </c>
      <c r="N309" s="399" t="e">
        <f t="shared" si="67"/>
        <v>#REF!</v>
      </c>
      <c r="O309" s="399" t="e">
        <f>'07'!#REF!</f>
        <v>#REF!</v>
      </c>
      <c r="P309" s="399" t="e">
        <f t="shared" si="68"/>
        <v>#REF!</v>
      </c>
    </row>
    <row r="310" spans="1:16" ht="29.25" customHeight="1" hidden="1">
      <c r="A310" s="423" t="s">
        <v>54</v>
      </c>
      <c r="B310" s="424" t="s">
        <v>139</v>
      </c>
      <c r="C310" s="399">
        <f aca="true" t="shared" si="71" ref="C310:C318">D310+K310+L310</f>
        <v>110738</v>
      </c>
      <c r="D310" s="399">
        <f aca="true" t="shared" si="72" ref="D310:D318">E310+F310+G310+H310+I310+J310</f>
        <v>31691</v>
      </c>
      <c r="E310" s="404">
        <v>12757</v>
      </c>
      <c r="F310" s="404">
        <v>0</v>
      </c>
      <c r="G310" s="404">
        <v>13000</v>
      </c>
      <c r="H310" s="404">
        <v>200</v>
      </c>
      <c r="I310" s="404">
        <v>0</v>
      </c>
      <c r="J310" s="404">
        <v>5734</v>
      </c>
      <c r="K310" s="404">
        <v>0</v>
      </c>
      <c r="L310" s="404">
        <v>79047</v>
      </c>
      <c r="M310" s="404" t="e">
        <f>'03'!#REF!+'04'!#REF!</f>
        <v>#REF!</v>
      </c>
      <c r="N310" s="404" t="e">
        <f t="shared" si="67"/>
        <v>#REF!</v>
      </c>
      <c r="O310" s="404" t="e">
        <f>'07'!#REF!</f>
        <v>#REF!</v>
      </c>
      <c r="P310" s="404" t="e">
        <f t="shared" si="68"/>
        <v>#REF!</v>
      </c>
    </row>
    <row r="311" spans="1:16" ht="29.25" customHeight="1" hidden="1">
      <c r="A311" s="423" t="s">
        <v>55</v>
      </c>
      <c r="B311" s="424" t="s">
        <v>140</v>
      </c>
      <c r="C311" s="399">
        <f t="shared" si="71"/>
        <v>0</v>
      </c>
      <c r="D311" s="399">
        <f t="shared" si="72"/>
        <v>0</v>
      </c>
      <c r="E311" s="404">
        <v>0</v>
      </c>
      <c r="F311" s="404">
        <v>0</v>
      </c>
      <c r="G311" s="404">
        <v>0</v>
      </c>
      <c r="H311" s="404">
        <v>0</v>
      </c>
      <c r="I311" s="404">
        <v>0</v>
      </c>
      <c r="J311" s="404">
        <v>0</v>
      </c>
      <c r="K311" s="404">
        <v>0</v>
      </c>
      <c r="L311" s="404">
        <v>0</v>
      </c>
      <c r="M311" s="404" t="e">
        <f>'03'!#REF!+'04'!#REF!</f>
        <v>#REF!</v>
      </c>
      <c r="N311" s="404" t="e">
        <f t="shared" si="67"/>
        <v>#REF!</v>
      </c>
      <c r="O311" s="404" t="e">
        <f>'07'!#REF!</f>
        <v>#REF!</v>
      </c>
      <c r="P311" s="404" t="e">
        <f t="shared" si="68"/>
        <v>#REF!</v>
      </c>
    </row>
    <row r="312" spans="1:16" ht="29.25" customHeight="1" hidden="1">
      <c r="A312" s="423" t="s">
        <v>141</v>
      </c>
      <c r="B312" s="424" t="s">
        <v>202</v>
      </c>
      <c r="C312" s="399">
        <f t="shared" si="71"/>
        <v>0</v>
      </c>
      <c r="D312" s="399">
        <f t="shared" si="72"/>
        <v>0</v>
      </c>
      <c r="E312" s="404">
        <v>0</v>
      </c>
      <c r="F312" s="404">
        <v>0</v>
      </c>
      <c r="G312" s="404">
        <v>0</v>
      </c>
      <c r="H312" s="404">
        <v>0</v>
      </c>
      <c r="I312" s="404">
        <v>0</v>
      </c>
      <c r="J312" s="404">
        <v>0</v>
      </c>
      <c r="K312" s="404">
        <v>0</v>
      </c>
      <c r="L312" s="404">
        <v>0</v>
      </c>
      <c r="M312" s="404" t="e">
        <f>'03'!#REF!</f>
        <v>#REF!</v>
      </c>
      <c r="N312" s="404" t="e">
        <f t="shared" si="67"/>
        <v>#REF!</v>
      </c>
      <c r="O312" s="404" t="e">
        <f>'07'!#REF!</f>
        <v>#REF!</v>
      </c>
      <c r="P312" s="404" t="e">
        <f t="shared" si="68"/>
        <v>#REF!</v>
      </c>
    </row>
    <row r="313" spans="1:16" ht="29.25" customHeight="1" hidden="1">
      <c r="A313" s="423" t="s">
        <v>143</v>
      </c>
      <c r="B313" s="424" t="s">
        <v>142</v>
      </c>
      <c r="C313" s="399">
        <f t="shared" si="71"/>
        <v>165795</v>
      </c>
      <c r="D313" s="399">
        <f t="shared" si="72"/>
        <v>9615</v>
      </c>
      <c r="E313" s="404">
        <v>7314</v>
      </c>
      <c r="F313" s="404">
        <v>0</v>
      </c>
      <c r="G313" s="404">
        <v>2000</v>
      </c>
      <c r="H313" s="404">
        <v>0</v>
      </c>
      <c r="I313" s="404">
        <v>0</v>
      </c>
      <c r="J313" s="404">
        <v>301</v>
      </c>
      <c r="K313" s="404">
        <v>0</v>
      </c>
      <c r="L313" s="404">
        <v>156180</v>
      </c>
      <c r="M313" s="404" t="e">
        <f>'03'!#REF!+'04'!#REF!</f>
        <v>#REF!</v>
      </c>
      <c r="N313" s="404" t="e">
        <f t="shared" si="67"/>
        <v>#REF!</v>
      </c>
      <c r="O313" s="404" t="e">
        <f>'07'!#REF!</f>
        <v>#REF!</v>
      </c>
      <c r="P313" s="404" t="e">
        <f t="shared" si="68"/>
        <v>#REF!</v>
      </c>
    </row>
    <row r="314" spans="1:16" ht="29.25" customHeight="1" hidden="1">
      <c r="A314" s="423" t="s">
        <v>145</v>
      </c>
      <c r="B314" s="424" t="s">
        <v>144</v>
      </c>
      <c r="C314" s="399">
        <f t="shared" si="71"/>
        <v>69886</v>
      </c>
      <c r="D314" s="399">
        <f t="shared" si="72"/>
        <v>0</v>
      </c>
      <c r="E314" s="404">
        <v>0</v>
      </c>
      <c r="F314" s="404">
        <v>0</v>
      </c>
      <c r="G314" s="404">
        <v>0</v>
      </c>
      <c r="H314" s="404">
        <v>0</v>
      </c>
      <c r="I314" s="404">
        <v>0</v>
      </c>
      <c r="J314" s="404">
        <v>0</v>
      </c>
      <c r="K314" s="404">
        <v>0</v>
      </c>
      <c r="L314" s="404">
        <v>69886</v>
      </c>
      <c r="M314" s="404" t="e">
        <f>'03'!#REF!+'04'!#REF!</f>
        <v>#REF!</v>
      </c>
      <c r="N314" s="404" t="e">
        <f t="shared" si="67"/>
        <v>#REF!</v>
      </c>
      <c r="O314" s="404" t="e">
        <f>'07'!#REF!</f>
        <v>#REF!</v>
      </c>
      <c r="P314" s="404" t="e">
        <f t="shared" si="68"/>
        <v>#REF!</v>
      </c>
    </row>
    <row r="315" spans="1:16" ht="29.25" customHeight="1" hidden="1">
      <c r="A315" s="423" t="s">
        <v>147</v>
      </c>
      <c r="B315" s="424" t="s">
        <v>146</v>
      </c>
      <c r="C315" s="399">
        <f t="shared" si="71"/>
        <v>0</v>
      </c>
      <c r="D315" s="399">
        <f t="shared" si="72"/>
        <v>0</v>
      </c>
      <c r="E315" s="404">
        <v>0</v>
      </c>
      <c r="F315" s="404">
        <v>0</v>
      </c>
      <c r="G315" s="404">
        <v>0</v>
      </c>
      <c r="H315" s="404">
        <v>0</v>
      </c>
      <c r="I315" s="404">
        <v>0</v>
      </c>
      <c r="J315" s="404">
        <v>0</v>
      </c>
      <c r="K315" s="404">
        <v>0</v>
      </c>
      <c r="L315" s="404">
        <v>0</v>
      </c>
      <c r="M315" s="404" t="e">
        <f>'03'!#REF!+'04'!#REF!</f>
        <v>#REF!</v>
      </c>
      <c r="N315" s="404" t="e">
        <f t="shared" si="67"/>
        <v>#REF!</v>
      </c>
      <c r="O315" s="404" t="e">
        <f>'07'!#REF!</f>
        <v>#REF!</v>
      </c>
      <c r="P315" s="404" t="e">
        <f t="shared" si="68"/>
        <v>#REF!</v>
      </c>
    </row>
    <row r="316" spans="1:16" ht="29.25" customHeight="1" hidden="1">
      <c r="A316" s="423" t="s">
        <v>149</v>
      </c>
      <c r="B316" s="426" t="s">
        <v>148</v>
      </c>
      <c r="C316" s="399">
        <f t="shared" si="71"/>
        <v>0</v>
      </c>
      <c r="D316" s="399">
        <f t="shared" si="72"/>
        <v>0</v>
      </c>
      <c r="E316" s="404">
        <v>0</v>
      </c>
      <c r="F316" s="404">
        <v>0</v>
      </c>
      <c r="G316" s="404">
        <v>0</v>
      </c>
      <c r="H316" s="404">
        <v>0</v>
      </c>
      <c r="I316" s="404">
        <v>0</v>
      </c>
      <c r="J316" s="404">
        <v>0</v>
      </c>
      <c r="K316" s="404">
        <v>0</v>
      </c>
      <c r="L316" s="404">
        <v>0</v>
      </c>
      <c r="M316" s="404" t="e">
        <f>'03'!#REF!+'04'!#REF!</f>
        <v>#REF!</v>
      </c>
      <c r="N316" s="404" t="e">
        <f t="shared" si="67"/>
        <v>#REF!</v>
      </c>
      <c r="O316" s="404" t="e">
        <f>'07'!#REF!</f>
        <v>#REF!</v>
      </c>
      <c r="P316" s="404" t="e">
        <f t="shared" si="68"/>
        <v>#REF!</v>
      </c>
    </row>
    <row r="317" spans="1:16" ht="29.25" customHeight="1" hidden="1">
      <c r="A317" s="423" t="s">
        <v>186</v>
      </c>
      <c r="B317" s="424" t="s">
        <v>150</v>
      </c>
      <c r="C317" s="399">
        <f t="shared" si="71"/>
        <v>0</v>
      </c>
      <c r="D317" s="399">
        <f t="shared" si="72"/>
        <v>0</v>
      </c>
      <c r="E317" s="404">
        <v>0</v>
      </c>
      <c r="F317" s="404">
        <v>0</v>
      </c>
      <c r="G317" s="404">
        <v>0</v>
      </c>
      <c r="H317" s="404">
        <v>0</v>
      </c>
      <c r="I317" s="404">
        <v>0</v>
      </c>
      <c r="J317" s="404">
        <v>0</v>
      </c>
      <c r="K317" s="404">
        <v>0</v>
      </c>
      <c r="L317" s="404">
        <v>0</v>
      </c>
      <c r="M317" s="404" t="e">
        <f>'03'!#REF!+'04'!#REF!</f>
        <v>#REF!</v>
      </c>
      <c r="N317" s="404" t="e">
        <f t="shared" si="67"/>
        <v>#REF!</v>
      </c>
      <c r="O317" s="404" t="e">
        <f>'07'!#REF!</f>
        <v>#REF!</v>
      </c>
      <c r="P317" s="404" t="e">
        <f t="shared" si="68"/>
        <v>#REF!</v>
      </c>
    </row>
    <row r="318" spans="1:16" ht="29.25" customHeight="1" hidden="1">
      <c r="A318" s="390" t="s">
        <v>53</v>
      </c>
      <c r="B318" s="391" t="s">
        <v>151</v>
      </c>
      <c r="C318" s="399">
        <f t="shared" si="71"/>
        <v>48342</v>
      </c>
      <c r="D318" s="399">
        <f t="shared" si="72"/>
        <v>48342</v>
      </c>
      <c r="E318" s="404">
        <v>28442</v>
      </c>
      <c r="F318" s="404">
        <v>0</v>
      </c>
      <c r="G318" s="404">
        <v>19900</v>
      </c>
      <c r="H318" s="404">
        <v>0</v>
      </c>
      <c r="I318" s="404">
        <v>0</v>
      </c>
      <c r="J318" s="404">
        <v>0</v>
      </c>
      <c r="K318" s="404">
        <v>0</v>
      </c>
      <c r="L318" s="404">
        <v>0</v>
      </c>
      <c r="M318" s="399" t="e">
        <f>'03'!#REF!+'04'!#REF!</f>
        <v>#REF!</v>
      </c>
      <c r="N318" s="399" t="e">
        <f t="shared" si="67"/>
        <v>#REF!</v>
      </c>
      <c r="O318" s="399" t="e">
        <f>'07'!#REF!</f>
        <v>#REF!</v>
      </c>
      <c r="P318" s="399" t="e">
        <f t="shared" si="68"/>
        <v>#REF!</v>
      </c>
    </row>
    <row r="319" spans="1:16" ht="29.25" customHeight="1" hidden="1">
      <c r="A319" s="455" t="s">
        <v>76</v>
      </c>
      <c r="B319" s="470" t="s">
        <v>215</v>
      </c>
      <c r="C319" s="1015">
        <f>(C310+C311+C312)/C309</f>
        <v>0.3196649144533065</v>
      </c>
      <c r="D319" s="392">
        <f aca="true" t="shared" si="73" ref="D319:L319">(D310+D311+D312)/D309</f>
        <v>0.7672251004696654</v>
      </c>
      <c r="E319" s="1015">
        <f t="shared" si="73"/>
        <v>0.6355936425688805</v>
      </c>
      <c r="F319" s="1015" t="e">
        <f t="shared" si="73"/>
        <v>#DIV/0!</v>
      </c>
      <c r="G319" s="1015">
        <f t="shared" si="73"/>
        <v>0.8666666666666667</v>
      </c>
      <c r="H319" s="1015">
        <f t="shared" si="73"/>
        <v>1</v>
      </c>
      <c r="I319" s="1015" t="e">
        <f t="shared" si="73"/>
        <v>#DIV/0!</v>
      </c>
      <c r="J319" s="1015">
        <f t="shared" si="73"/>
        <v>0.9501242750621375</v>
      </c>
      <c r="K319" s="1015" t="e">
        <f t="shared" si="73"/>
        <v>#DIV/0!</v>
      </c>
      <c r="L319" s="1015">
        <f t="shared" si="73"/>
        <v>0.2590745068220626</v>
      </c>
      <c r="M319" s="417"/>
      <c r="N319" s="417"/>
      <c r="O319" s="417"/>
      <c r="P319" s="417"/>
    </row>
    <row r="320" spans="1:16" ht="15.75" hidden="1">
      <c r="A320" s="1455" t="s">
        <v>500</v>
      </c>
      <c r="B320" s="1455"/>
      <c r="C320" s="404">
        <f>C303-C306-C307-C308</f>
        <v>0</v>
      </c>
      <c r="D320" s="404">
        <f aca="true" t="shared" si="74" ref="D320:L320">D303-D306-D307-D308</f>
        <v>0</v>
      </c>
      <c r="E320" s="404">
        <f t="shared" si="74"/>
        <v>0</v>
      </c>
      <c r="F320" s="404">
        <f t="shared" si="74"/>
        <v>0</v>
      </c>
      <c r="G320" s="404">
        <f t="shared" si="74"/>
        <v>0</v>
      </c>
      <c r="H320" s="404">
        <f t="shared" si="74"/>
        <v>0</v>
      </c>
      <c r="I320" s="404">
        <f t="shared" si="74"/>
        <v>0</v>
      </c>
      <c r="J320" s="404">
        <f t="shared" si="74"/>
        <v>0</v>
      </c>
      <c r="K320" s="404">
        <f t="shared" si="74"/>
        <v>0</v>
      </c>
      <c r="L320" s="404">
        <f t="shared" si="74"/>
        <v>0</v>
      </c>
      <c r="M320" s="417"/>
      <c r="N320" s="417"/>
      <c r="O320" s="417"/>
      <c r="P320" s="417"/>
    </row>
    <row r="321" spans="1:16" ht="15.75" hidden="1">
      <c r="A321" s="1456" t="s">
        <v>501</v>
      </c>
      <c r="B321" s="1456"/>
      <c r="C321" s="404">
        <f>C308-C309-C318</f>
        <v>0</v>
      </c>
      <c r="D321" s="404">
        <f aca="true" t="shared" si="75" ref="D321:L321">D308-D309-D318</f>
        <v>0</v>
      </c>
      <c r="E321" s="404">
        <f t="shared" si="75"/>
        <v>0</v>
      </c>
      <c r="F321" s="404">
        <f t="shared" si="75"/>
        <v>0</v>
      </c>
      <c r="G321" s="404">
        <f t="shared" si="75"/>
        <v>0</v>
      </c>
      <c r="H321" s="404">
        <f t="shared" si="75"/>
        <v>0</v>
      </c>
      <c r="I321" s="404">
        <f t="shared" si="75"/>
        <v>0</v>
      </c>
      <c r="J321" s="404">
        <f t="shared" si="75"/>
        <v>0</v>
      </c>
      <c r="K321" s="404">
        <f t="shared" si="75"/>
        <v>0</v>
      </c>
      <c r="L321" s="404">
        <f t="shared" si="75"/>
        <v>0</v>
      </c>
      <c r="M321" s="417"/>
      <c r="N321" s="417"/>
      <c r="O321" s="417"/>
      <c r="P321" s="417"/>
    </row>
    <row r="322" spans="1:12" ht="18.75" hidden="1">
      <c r="A322" s="731"/>
      <c r="B322" s="471" t="s">
        <v>520</v>
      </c>
      <c r="C322" s="471"/>
      <c r="D322" s="458"/>
      <c r="E322" s="458"/>
      <c r="F322" s="458"/>
      <c r="G322" s="1498" t="s">
        <v>520</v>
      </c>
      <c r="H322" s="1498"/>
      <c r="I322" s="1498"/>
      <c r="J322" s="1498"/>
      <c r="K322" s="1498"/>
      <c r="L322" s="1498"/>
    </row>
    <row r="323" spans="1:12" ht="18.75" hidden="1">
      <c r="A323" s="1499" t="s">
        <v>4</v>
      </c>
      <c r="B323" s="1499"/>
      <c r="C323" s="1499"/>
      <c r="D323" s="1499"/>
      <c r="E323" s="458"/>
      <c r="F323" s="458"/>
      <c r="G323" s="472"/>
      <c r="H323" s="1500" t="s">
        <v>521</v>
      </c>
      <c r="I323" s="1500"/>
      <c r="J323" s="1500"/>
      <c r="K323" s="1500"/>
      <c r="L323" s="1500"/>
    </row>
    <row r="324" ht="15.75" hidden="1"/>
    <row r="325" ht="15.75" hidden="1"/>
    <row r="326" ht="15.75" hidden="1"/>
    <row r="327" ht="15.75" hidden="1"/>
    <row r="328" ht="15.75" hidden="1"/>
    <row r="329" ht="15.75" hidden="1"/>
    <row r="330" ht="15.75" hidden="1"/>
    <row r="331" ht="15.75" hidden="1"/>
    <row r="332" ht="15.75" hidden="1"/>
    <row r="333" ht="15.75" hidden="1"/>
    <row r="334" ht="15.75" hidden="1"/>
    <row r="335" ht="15.75" hidden="1"/>
    <row r="336" spans="1:12" ht="16.5" hidden="1">
      <c r="A336" s="1465" t="s">
        <v>33</v>
      </c>
      <c r="B336" s="1466"/>
      <c r="C336" s="463"/>
      <c r="D336" s="1462" t="s">
        <v>79</v>
      </c>
      <c r="E336" s="1462"/>
      <c r="F336" s="1462"/>
      <c r="G336" s="1462"/>
      <c r="H336" s="1462"/>
      <c r="I336" s="1462"/>
      <c r="J336" s="1462"/>
      <c r="K336" s="1483"/>
      <c r="L336" s="1483"/>
    </row>
    <row r="337" spans="1:12" ht="16.5" hidden="1">
      <c r="A337" s="1461" t="s">
        <v>344</v>
      </c>
      <c r="B337" s="1461"/>
      <c r="C337" s="1461"/>
      <c r="D337" s="1462" t="s">
        <v>216</v>
      </c>
      <c r="E337" s="1462"/>
      <c r="F337" s="1462"/>
      <c r="G337" s="1462"/>
      <c r="H337" s="1462"/>
      <c r="I337" s="1462"/>
      <c r="J337" s="1462"/>
      <c r="K337" s="1464" t="s">
        <v>514</v>
      </c>
      <c r="L337" s="1464"/>
    </row>
    <row r="338" spans="1:12" ht="16.5" hidden="1">
      <c r="A338" s="1461" t="s">
        <v>345</v>
      </c>
      <c r="B338" s="1461"/>
      <c r="C338" s="1006"/>
      <c r="D338" s="1484" t="s">
        <v>554</v>
      </c>
      <c r="E338" s="1484"/>
      <c r="F338" s="1484"/>
      <c r="G338" s="1484"/>
      <c r="H338" s="1484"/>
      <c r="I338" s="1484"/>
      <c r="J338" s="1484"/>
      <c r="K338" s="1483"/>
      <c r="L338" s="1483"/>
    </row>
    <row r="339" spans="1:12" ht="15.75" hidden="1">
      <c r="A339" s="1008" t="s">
        <v>119</v>
      </c>
      <c r="B339" s="1008"/>
      <c r="C339" s="413"/>
      <c r="D339" s="464"/>
      <c r="E339" s="464"/>
      <c r="F339" s="465"/>
      <c r="G339" s="465"/>
      <c r="H339" s="465"/>
      <c r="I339" s="465"/>
      <c r="J339" s="465"/>
      <c r="K339" s="1492"/>
      <c r="L339" s="1492"/>
    </row>
    <row r="340" spans="1:12" ht="15.75" hidden="1">
      <c r="A340" s="464"/>
      <c r="B340" s="464" t="s">
        <v>94</v>
      </c>
      <c r="C340" s="464"/>
      <c r="D340" s="464"/>
      <c r="E340" s="464"/>
      <c r="F340" s="464"/>
      <c r="G340" s="464"/>
      <c r="H340" s="464"/>
      <c r="I340" s="464"/>
      <c r="J340" s="464"/>
      <c r="K340" s="1467"/>
      <c r="L340" s="1467"/>
    </row>
    <row r="341" spans="1:12" ht="15.75" hidden="1">
      <c r="A341" s="1070" t="s">
        <v>71</v>
      </c>
      <c r="B341" s="1071"/>
      <c r="C341" s="1450" t="s">
        <v>38</v>
      </c>
      <c r="D341" s="1468" t="s">
        <v>339</v>
      </c>
      <c r="E341" s="1468"/>
      <c r="F341" s="1468"/>
      <c r="G341" s="1468"/>
      <c r="H341" s="1468"/>
      <c r="I341" s="1468"/>
      <c r="J341" s="1468"/>
      <c r="K341" s="1468"/>
      <c r="L341" s="1468"/>
    </row>
    <row r="342" spans="1:12" ht="15.75" hidden="1">
      <c r="A342" s="1072"/>
      <c r="B342" s="1073"/>
      <c r="C342" s="1450"/>
      <c r="D342" s="1493" t="s">
        <v>207</v>
      </c>
      <c r="E342" s="1494"/>
      <c r="F342" s="1494"/>
      <c r="G342" s="1494"/>
      <c r="H342" s="1494"/>
      <c r="I342" s="1494"/>
      <c r="J342" s="1495"/>
      <c r="K342" s="1485" t="s">
        <v>208</v>
      </c>
      <c r="L342" s="1485" t="s">
        <v>209</v>
      </c>
    </row>
    <row r="343" spans="1:12" ht="15.75" hidden="1">
      <c r="A343" s="1072"/>
      <c r="B343" s="1073"/>
      <c r="C343" s="1450"/>
      <c r="D343" s="1488" t="s">
        <v>37</v>
      </c>
      <c r="E343" s="1489" t="s">
        <v>7</v>
      </c>
      <c r="F343" s="1490"/>
      <c r="G343" s="1490"/>
      <c r="H343" s="1490"/>
      <c r="I343" s="1490"/>
      <c r="J343" s="1491"/>
      <c r="K343" s="1496"/>
      <c r="L343" s="1486"/>
    </row>
    <row r="344" spans="1:16" ht="15.75" hidden="1">
      <c r="A344" s="1453"/>
      <c r="B344" s="1454"/>
      <c r="C344" s="1450"/>
      <c r="D344" s="1488"/>
      <c r="E344" s="466" t="s">
        <v>210</v>
      </c>
      <c r="F344" s="466" t="s">
        <v>211</v>
      </c>
      <c r="G344" s="466" t="s">
        <v>212</v>
      </c>
      <c r="H344" s="466" t="s">
        <v>213</v>
      </c>
      <c r="I344" s="466" t="s">
        <v>346</v>
      </c>
      <c r="J344" s="466" t="s">
        <v>214</v>
      </c>
      <c r="K344" s="1497"/>
      <c r="L344" s="1487"/>
      <c r="M344" s="1448" t="s">
        <v>502</v>
      </c>
      <c r="N344" s="1448"/>
      <c r="O344" s="1448"/>
      <c r="P344" s="1448"/>
    </row>
    <row r="345" spans="1:16" ht="15.75" hidden="1">
      <c r="A345" s="1451" t="s">
        <v>6</v>
      </c>
      <c r="B345" s="1452"/>
      <c r="C345" s="467">
        <v>1</v>
      </c>
      <c r="D345" s="468">
        <v>2</v>
      </c>
      <c r="E345" s="467">
        <v>3</v>
      </c>
      <c r="F345" s="468">
        <v>4</v>
      </c>
      <c r="G345" s="467">
        <v>5</v>
      </c>
      <c r="H345" s="468">
        <v>6</v>
      </c>
      <c r="I345" s="467">
        <v>7</v>
      </c>
      <c r="J345" s="468">
        <v>8</v>
      </c>
      <c r="K345" s="467">
        <v>9</v>
      </c>
      <c r="L345" s="468">
        <v>10</v>
      </c>
      <c r="M345" s="469" t="s">
        <v>503</v>
      </c>
      <c r="N345" s="469" t="s">
        <v>506</v>
      </c>
      <c r="O345" s="469" t="s">
        <v>504</v>
      </c>
      <c r="P345" s="469" t="s">
        <v>505</v>
      </c>
    </row>
    <row r="346" spans="1:16" ht="29.25" customHeight="1" hidden="1">
      <c r="A346" s="420" t="s">
        <v>0</v>
      </c>
      <c r="B346" s="421" t="s">
        <v>131</v>
      </c>
      <c r="C346" s="399">
        <f>C347+C348</f>
        <v>676031</v>
      </c>
      <c r="D346" s="399">
        <f aca="true" t="shared" si="76" ref="D346:L346">D347+D348</f>
        <v>216345</v>
      </c>
      <c r="E346" s="399">
        <f t="shared" si="76"/>
        <v>42086</v>
      </c>
      <c r="F346" s="399">
        <f t="shared" si="76"/>
        <v>0</v>
      </c>
      <c r="G346" s="399">
        <f t="shared" si="76"/>
        <v>127097</v>
      </c>
      <c r="H346" s="399">
        <f t="shared" si="76"/>
        <v>24743</v>
      </c>
      <c r="I346" s="399">
        <f t="shared" si="76"/>
        <v>3300</v>
      </c>
      <c r="J346" s="399">
        <f t="shared" si="76"/>
        <v>19119</v>
      </c>
      <c r="K346" s="399">
        <f t="shared" si="76"/>
        <v>0</v>
      </c>
      <c r="L346" s="399">
        <f t="shared" si="76"/>
        <v>459686</v>
      </c>
      <c r="M346" s="399" t="e">
        <f>'03'!#REF!+'04'!#REF!</f>
        <v>#REF!</v>
      </c>
      <c r="N346" s="399" t="e">
        <f>C346-M346</f>
        <v>#REF!</v>
      </c>
      <c r="O346" s="399" t="e">
        <f>'07'!#REF!</f>
        <v>#REF!</v>
      </c>
      <c r="P346" s="399" t="e">
        <f>C346-O346</f>
        <v>#REF!</v>
      </c>
    </row>
    <row r="347" spans="1:16" ht="29.25" customHeight="1" hidden="1">
      <c r="A347" s="423">
        <v>1</v>
      </c>
      <c r="B347" s="424" t="s">
        <v>132</v>
      </c>
      <c r="C347" s="399">
        <f>D347+K347+L347</f>
        <v>293359</v>
      </c>
      <c r="D347" s="399">
        <f>E347+F347+G347+H347+I347+J347</f>
        <v>146432</v>
      </c>
      <c r="E347" s="404">
        <v>17635</v>
      </c>
      <c r="F347" s="404"/>
      <c r="G347" s="404">
        <v>127097</v>
      </c>
      <c r="H347" s="404">
        <v>1700</v>
      </c>
      <c r="I347" s="404"/>
      <c r="J347" s="404"/>
      <c r="K347" s="404"/>
      <c r="L347" s="404">
        <v>146927</v>
      </c>
      <c r="M347" s="404" t="e">
        <f>'03'!#REF!+'04'!#REF!</f>
        <v>#REF!</v>
      </c>
      <c r="N347" s="404" t="e">
        <f aca="true" t="shared" si="77" ref="N347:N361">C347-M347</f>
        <v>#REF!</v>
      </c>
      <c r="O347" s="404" t="e">
        <f>'07'!#REF!</f>
        <v>#REF!</v>
      </c>
      <c r="P347" s="404" t="e">
        <f aca="true" t="shared" si="78" ref="P347:P361">C347-O347</f>
        <v>#REF!</v>
      </c>
    </row>
    <row r="348" spans="1:16" ht="29.25" customHeight="1" hidden="1">
      <c r="A348" s="423">
        <v>2</v>
      </c>
      <c r="B348" s="424" t="s">
        <v>133</v>
      </c>
      <c r="C348" s="399">
        <f>D348+K348+L348</f>
        <v>382672</v>
      </c>
      <c r="D348" s="399">
        <f>E348+F348+G348+H348+I348+J348</f>
        <v>69913</v>
      </c>
      <c r="E348" s="404">
        <v>24451</v>
      </c>
      <c r="F348" s="404"/>
      <c r="G348" s="404"/>
      <c r="H348" s="404">
        <v>23043</v>
      </c>
      <c r="I348" s="404">
        <v>3300</v>
      </c>
      <c r="J348" s="404">
        <v>19119</v>
      </c>
      <c r="K348" s="404"/>
      <c r="L348" s="404">
        <v>312759</v>
      </c>
      <c r="M348" s="404" t="e">
        <f>'03'!#REF!+'04'!#REF!</f>
        <v>#REF!</v>
      </c>
      <c r="N348" s="404" t="e">
        <f t="shared" si="77"/>
        <v>#REF!</v>
      </c>
      <c r="O348" s="404" t="e">
        <f>'07'!#REF!</f>
        <v>#REF!</v>
      </c>
      <c r="P348" s="404" t="e">
        <f t="shared" si="78"/>
        <v>#REF!</v>
      </c>
    </row>
    <row r="349" spans="1:16" ht="29.25" customHeight="1" hidden="1">
      <c r="A349" s="390" t="s">
        <v>1</v>
      </c>
      <c r="B349" s="391" t="s">
        <v>134</v>
      </c>
      <c r="C349" s="399">
        <f>D349+K349+L349</f>
        <v>75600</v>
      </c>
      <c r="D349" s="399">
        <f>E349+F349+G349+H349+I349+J349</f>
        <v>8470</v>
      </c>
      <c r="E349" s="404">
        <v>8470</v>
      </c>
      <c r="F349" s="404"/>
      <c r="G349" s="404"/>
      <c r="H349" s="404"/>
      <c r="I349" s="404"/>
      <c r="J349" s="404"/>
      <c r="K349" s="404"/>
      <c r="L349" s="404">
        <v>67130</v>
      </c>
      <c r="M349" s="404" t="e">
        <f>'03'!#REF!+'04'!#REF!</f>
        <v>#REF!</v>
      </c>
      <c r="N349" s="404" t="e">
        <f t="shared" si="77"/>
        <v>#REF!</v>
      </c>
      <c r="O349" s="404" t="e">
        <f>'07'!#REF!</f>
        <v>#REF!</v>
      </c>
      <c r="P349" s="404" t="e">
        <f t="shared" si="78"/>
        <v>#REF!</v>
      </c>
    </row>
    <row r="350" spans="1:16" ht="29.25" customHeight="1" hidden="1">
      <c r="A350" s="390" t="s">
        <v>9</v>
      </c>
      <c r="B350" s="391" t="s">
        <v>135</v>
      </c>
      <c r="C350" s="399">
        <f>D350+K350+L350</f>
        <v>0</v>
      </c>
      <c r="D350" s="399">
        <f>E350+F350+G350+H350+I350+J350</f>
        <v>0</v>
      </c>
      <c r="E350" s="404"/>
      <c r="F350" s="404"/>
      <c r="G350" s="404"/>
      <c r="H350" s="404"/>
      <c r="I350" s="404"/>
      <c r="J350" s="404"/>
      <c r="K350" s="404"/>
      <c r="L350" s="404"/>
      <c r="M350" s="404" t="e">
        <f>'03'!#REF!+'04'!#REF!</f>
        <v>#REF!</v>
      </c>
      <c r="N350" s="404" t="e">
        <f t="shared" si="77"/>
        <v>#REF!</v>
      </c>
      <c r="O350" s="404" t="e">
        <f>'07'!#REF!</f>
        <v>#REF!</v>
      </c>
      <c r="P350" s="404" t="e">
        <f t="shared" si="78"/>
        <v>#REF!</v>
      </c>
    </row>
    <row r="351" spans="1:16" ht="29.25" customHeight="1" hidden="1">
      <c r="A351" s="390" t="s">
        <v>136</v>
      </c>
      <c r="B351" s="391" t="s">
        <v>137</v>
      </c>
      <c r="C351" s="399">
        <f>C352+C361</f>
        <v>600431</v>
      </c>
      <c r="D351" s="399">
        <f aca="true" t="shared" si="79" ref="D351:L351">D352+D361</f>
        <v>207875</v>
      </c>
      <c r="E351" s="399">
        <f t="shared" si="79"/>
        <v>33616</v>
      </c>
      <c r="F351" s="399">
        <f t="shared" si="79"/>
        <v>0</v>
      </c>
      <c r="G351" s="399">
        <f t="shared" si="79"/>
        <v>127097</v>
      </c>
      <c r="H351" s="399">
        <f t="shared" si="79"/>
        <v>24743</v>
      </c>
      <c r="I351" s="399">
        <f t="shared" si="79"/>
        <v>3300</v>
      </c>
      <c r="J351" s="399">
        <f t="shared" si="79"/>
        <v>19119</v>
      </c>
      <c r="K351" s="399">
        <f t="shared" si="79"/>
        <v>0</v>
      </c>
      <c r="L351" s="399">
        <f t="shared" si="79"/>
        <v>392556</v>
      </c>
      <c r="M351" s="399" t="e">
        <f>'03'!#REF!+'04'!#REF!</f>
        <v>#REF!</v>
      </c>
      <c r="N351" s="399" t="e">
        <f t="shared" si="77"/>
        <v>#REF!</v>
      </c>
      <c r="O351" s="399" t="e">
        <f>'07'!#REF!</f>
        <v>#REF!</v>
      </c>
      <c r="P351" s="399" t="e">
        <f t="shared" si="78"/>
        <v>#REF!</v>
      </c>
    </row>
    <row r="352" spans="1:16" ht="29.25" customHeight="1" hidden="1">
      <c r="A352" s="390" t="s">
        <v>52</v>
      </c>
      <c r="B352" s="425" t="s">
        <v>138</v>
      </c>
      <c r="C352" s="399">
        <f>SUM(C353:C360)</f>
        <v>455899</v>
      </c>
      <c r="D352" s="399">
        <f aca="true" t="shared" si="80" ref="D352:L352">SUM(D353:D360)</f>
        <v>63343</v>
      </c>
      <c r="E352" s="399">
        <f t="shared" si="80"/>
        <v>16181</v>
      </c>
      <c r="F352" s="399">
        <f t="shared" si="80"/>
        <v>0</v>
      </c>
      <c r="G352" s="399">
        <f t="shared" si="80"/>
        <v>0</v>
      </c>
      <c r="H352" s="399">
        <f t="shared" si="80"/>
        <v>24743</v>
      </c>
      <c r="I352" s="399">
        <f t="shared" si="80"/>
        <v>3300</v>
      </c>
      <c r="J352" s="399">
        <f t="shared" si="80"/>
        <v>19119</v>
      </c>
      <c r="K352" s="399">
        <f t="shared" si="80"/>
        <v>0</v>
      </c>
      <c r="L352" s="399">
        <f t="shared" si="80"/>
        <v>392556</v>
      </c>
      <c r="M352" s="399" t="e">
        <f>'03'!#REF!+'04'!#REF!</f>
        <v>#REF!</v>
      </c>
      <c r="N352" s="399" t="e">
        <f t="shared" si="77"/>
        <v>#REF!</v>
      </c>
      <c r="O352" s="399" t="e">
        <f>'07'!#REF!</f>
        <v>#REF!</v>
      </c>
      <c r="P352" s="399" t="e">
        <f t="shared" si="78"/>
        <v>#REF!</v>
      </c>
    </row>
    <row r="353" spans="1:16" ht="29.25" customHeight="1" hidden="1">
      <c r="A353" s="423" t="s">
        <v>54</v>
      </c>
      <c r="B353" s="424" t="s">
        <v>139</v>
      </c>
      <c r="C353" s="399">
        <f aca="true" t="shared" si="81" ref="C353:C361">D353+K353+L353</f>
        <v>75443</v>
      </c>
      <c r="D353" s="399">
        <f aca="true" t="shared" si="82" ref="D353:D361">E353+F353+G353+H353+I353+J353</f>
        <v>61443</v>
      </c>
      <c r="E353" s="404">
        <v>15981</v>
      </c>
      <c r="F353" s="404"/>
      <c r="G353" s="404"/>
      <c r="H353" s="404">
        <v>23043</v>
      </c>
      <c r="I353" s="404">
        <v>3300</v>
      </c>
      <c r="J353" s="404">
        <v>19119</v>
      </c>
      <c r="K353" s="404"/>
      <c r="L353" s="404">
        <v>14000</v>
      </c>
      <c r="M353" s="404" t="e">
        <f>'03'!#REF!+'04'!#REF!</f>
        <v>#REF!</v>
      </c>
      <c r="N353" s="404" t="e">
        <f t="shared" si="77"/>
        <v>#REF!</v>
      </c>
      <c r="O353" s="404" t="e">
        <f>'07'!#REF!</f>
        <v>#REF!</v>
      </c>
      <c r="P353" s="404" t="e">
        <f t="shared" si="78"/>
        <v>#REF!</v>
      </c>
    </row>
    <row r="354" spans="1:16" ht="29.25" customHeight="1" hidden="1">
      <c r="A354" s="423" t="s">
        <v>55</v>
      </c>
      <c r="B354" s="424" t="s">
        <v>140</v>
      </c>
      <c r="C354" s="399">
        <f t="shared" si="81"/>
        <v>0</v>
      </c>
      <c r="D354" s="399">
        <f t="shared" si="82"/>
        <v>0</v>
      </c>
      <c r="E354" s="404"/>
      <c r="F354" s="404"/>
      <c r="G354" s="404"/>
      <c r="H354" s="404"/>
      <c r="I354" s="404"/>
      <c r="J354" s="404"/>
      <c r="K354" s="404"/>
      <c r="L354" s="404"/>
      <c r="M354" s="404" t="e">
        <f>'03'!#REF!+'04'!#REF!</f>
        <v>#REF!</v>
      </c>
      <c r="N354" s="404" t="e">
        <f t="shared" si="77"/>
        <v>#REF!</v>
      </c>
      <c r="O354" s="404" t="e">
        <f>'07'!#REF!</f>
        <v>#REF!</v>
      </c>
      <c r="P354" s="404" t="e">
        <f t="shared" si="78"/>
        <v>#REF!</v>
      </c>
    </row>
    <row r="355" spans="1:16" ht="29.25" customHeight="1" hidden="1">
      <c r="A355" s="423" t="s">
        <v>141</v>
      </c>
      <c r="B355" s="424" t="s">
        <v>202</v>
      </c>
      <c r="C355" s="399">
        <f t="shared" si="81"/>
        <v>0</v>
      </c>
      <c r="D355" s="399">
        <f t="shared" si="82"/>
        <v>0</v>
      </c>
      <c r="E355" s="404"/>
      <c r="F355" s="404"/>
      <c r="G355" s="404"/>
      <c r="H355" s="404"/>
      <c r="I355" s="404"/>
      <c r="J355" s="404"/>
      <c r="K355" s="404"/>
      <c r="L355" s="404"/>
      <c r="M355" s="404" t="e">
        <f>'03'!#REF!</f>
        <v>#REF!</v>
      </c>
      <c r="N355" s="404" t="e">
        <f t="shared" si="77"/>
        <v>#REF!</v>
      </c>
      <c r="O355" s="404" t="e">
        <f>'07'!#REF!</f>
        <v>#REF!</v>
      </c>
      <c r="P355" s="404" t="e">
        <f t="shared" si="78"/>
        <v>#REF!</v>
      </c>
    </row>
    <row r="356" spans="1:16" ht="29.25" customHeight="1" hidden="1">
      <c r="A356" s="423" t="s">
        <v>143</v>
      </c>
      <c r="B356" s="424" t="s">
        <v>142</v>
      </c>
      <c r="C356" s="399">
        <f t="shared" si="81"/>
        <v>253354</v>
      </c>
      <c r="D356" s="399">
        <f t="shared" si="82"/>
        <v>1900</v>
      </c>
      <c r="E356" s="404">
        <v>200</v>
      </c>
      <c r="F356" s="404"/>
      <c r="G356" s="404"/>
      <c r="H356" s="404">
        <v>1700</v>
      </c>
      <c r="I356" s="404"/>
      <c r="J356" s="404"/>
      <c r="K356" s="404"/>
      <c r="L356" s="404">
        <v>251454</v>
      </c>
      <c r="M356" s="404" t="e">
        <f>'03'!#REF!+'04'!#REF!</f>
        <v>#REF!</v>
      </c>
      <c r="N356" s="404" t="e">
        <f t="shared" si="77"/>
        <v>#REF!</v>
      </c>
      <c r="O356" s="404" t="e">
        <f>'07'!#REF!</f>
        <v>#REF!</v>
      </c>
      <c r="P356" s="404" t="e">
        <f t="shared" si="78"/>
        <v>#REF!</v>
      </c>
    </row>
    <row r="357" spans="1:16" ht="29.25" customHeight="1" hidden="1">
      <c r="A357" s="423" t="s">
        <v>145</v>
      </c>
      <c r="B357" s="424" t="s">
        <v>144</v>
      </c>
      <c r="C357" s="399">
        <f t="shared" si="81"/>
        <v>0</v>
      </c>
      <c r="D357" s="399">
        <f t="shared" si="82"/>
        <v>0</v>
      </c>
      <c r="E357" s="404"/>
      <c r="F357" s="404"/>
      <c r="G357" s="404"/>
      <c r="H357" s="404"/>
      <c r="I357" s="404"/>
      <c r="J357" s="404"/>
      <c r="K357" s="404"/>
      <c r="L357" s="404"/>
      <c r="M357" s="404" t="e">
        <f>'03'!#REF!+'04'!#REF!</f>
        <v>#REF!</v>
      </c>
      <c r="N357" s="404" t="e">
        <f t="shared" si="77"/>
        <v>#REF!</v>
      </c>
      <c r="O357" s="404" t="e">
        <f>'07'!#REF!</f>
        <v>#REF!</v>
      </c>
      <c r="P357" s="404" t="e">
        <f t="shared" si="78"/>
        <v>#REF!</v>
      </c>
    </row>
    <row r="358" spans="1:16" ht="29.25" customHeight="1" hidden="1">
      <c r="A358" s="423" t="s">
        <v>147</v>
      </c>
      <c r="B358" s="424" t="s">
        <v>146</v>
      </c>
      <c r="C358" s="399">
        <f t="shared" si="81"/>
        <v>0</v>
      </c>
      <c r="D358" s="399">
        <f t="shared" si="82"/>
        <v>0</v>
      </c>
      <c r="E358" s="404"/>
      <c r="F358" s="404"/>
      <c r="G358" s="404"/>
      <c r="H358" s="404"/>
      <c r="I358" s="404"/>
      <c r="J358" s="404"/>
      <c r="K358" s="404"/>
      <c r="L358" s="404"/>
      <c r="M358" s="404" t="e">
        <f>'03'!#REF!+'04'!#REF!</f>
        <v>#REF!</v>
      </c>
      <c r="N358" s="404" t="e">
        <f t="shared" si="77"/>
        <v>#REF!</v>
      </c>
      <c r="O358" s="404" t="e">
        <f>'07'!#REF!</f>
        <v>#REF!</v>
      </c>
      <c r="P358" s="404" t="e">
        <f t="shared" si="78"/>
        <v>#REF!</v>
      </c>
    </row>
    <row r="359" spans="1:16" ht="29.25" customHeight="1" hidden="1">
      <c r="A359" s="423" t="s">
        <v>149</v>
      </c>
      <c r="B359" s="426" t="s">
        <v>148</v>
      </c>
      <c r="C359" s="399">
        <f t="shared" si="81"/>
        <v>0</v>
      </c>
      <c r="D359" s="399">
        <f t="shared" si="82"/>
        <v>0</v>
      </c>
      <c r="E359" s="404"/>
      <c r="F359" s="404"/>
      <c r="G359" s="404"/>
      <c r="H359" s="404"/>
      <c r="I359" s="404"/>
      <c r="J359" s="404"/>
      <c r="K359" s="404"/>
      <c r="L359" s="404"/>
      <c r="M359" s="404" t="e">
        <f>'03'!#REF!+'04'!#REF!</f>
        <v>#REF!</v>
      </c>
      <c r="N359" s="404" t="e">
        <f t="shared" si="77"/>
        <v>#REF!</v>
      </c>
      <c r="O359" s="404" t="e">
        <f>'07'!#REF!</f>
        <v>#REF!</v>
      </c>
      <c r="P359" s="404" t="e">
        <f t="shared" si="78"/>
        <v>#REF!</v>
      </c>
    </row>
    <row r="360" spans="1:16" ht="29.25" customHeight="1" hidden="1">
      <c r="A360" s="423" t="s">
        <v>186</v>
      </c>
      <c r="B360" s="424" t="s">
        <v>150</v>
      </c>
      <c r="C360" s="399">
        <f t="shared" si="81"/>
        <v>127102</v>
      </c>
      <c r="D360" s="399">
        <f t="shared" si="82"/>
        <v>0</v>
      </c>
      <c r="E360" s="404"/>
      <c r="F360" s="404"/>
      <c r="G360" s="404"/>
      <c r="H360" s="404"/>
      <c r="I360" s="404"/>
      <c r="J360" s="404"/>
      <c r="K360" s="404"/>
      <c r="L360" s="404">
        <v>127102</v>
      </c>
      <c r="M360" s="404" t="e">
        <f>'03'!#REF!+'04'!#REF!</f>
        <v>#REF!</v>
      </c>
      <c r="N360" s="404" t="e">
        <f t="shared" si="77"/>
        <v>#REF!</v>
      </c>
      <c r="O360" s="404" t="e">
        <f>'07'!#REF!</f>
        <v>#REF!</v>
      </c>
      <c r="P360" s="404" t="e">
        <f t="shared" si="78"/>
        <v>#REF!</v>
      </c>
    </row>
    <row r="361" spans="1:16" ht="29.25" customHeight="1" hidden="1">
      <c r="A361" s="390" t="s">
        <v>53</v>
      </c>
      <c r="B361" s="391" t="s">
        <v>151</v>
      </c>
      <c r="C361" s="399">
        <f t="shared" si="81"/>
        <v>144532</v>
      </c>
      <c r="D361" s="399">
        <f t="shared" si="82"/>
        <v>144532</v>
      </c>
      <c r="E361" s="404">
        <v>17435</v>
      </c>
      <c r="F361" s="404"/>
      <c r="G361" s="404">
        <v>127097</v>
      </c>
      <c r="H361" s="404"/>
      <c r="I361" s="404"/>
      <c r="J361" s="404"/>
      <c r="K361" s="404"/>
      <c r="L361" s="404"/>
      <c r="M361" s="399" t="e">
        <f>'03'!#REF!+'04'!#REF!</f>
        <v>#REF!</v>
      </c>
      <c r="N361" s="399" t="e">
        <f t="shared" si="77"/>
        <v>#REF!</v>
      </c>
      <c r="O361" s="399" t="e">
        <f>'07'!#REF!</f>
        <v>#REF!</v>
      </c>
      <c r="P361" s="399" t="e">
        <f t="shared" si="78"/>
        <v>#REF!</v>
      </c>
    </row>
    <row r="362" spans="1:16" ht="29.25" customHeight="1" hidden="1">
      <c r="A362" s="455" t="s">
        <v>76</v>
      </c>
      <c r="B362" s="470" t="s">
        <v>215</v>
      </c>
      <c r="C362" s="1015">
        <f>(C353+C354+C355)/C352</f>
        <v>0.16548182821195045</v>
      </c>
      <c r="D362" s="392">
        <f aca="true" t="shared" si="83" ref="D362:L362">(D353+D354+D355)/D352</f>
        <v>0.9700045782485831</v>
      </c>
      <c r="E362" s="1015">
        <f t="shared" si="83"/>
        <v>0.9876398244855077</v>
      </c>
      <c r="F362" s="1015" t="e">
        <f t="shared" si="83"/>
        <v>#DIV/0!</v>
      </c>
      <c r="G362" s="1015" t="e">
        <f t="shared" si="83"/>
        <v>#DIV/0!</v>
      </c>
      <c r="H362" s="1015">
        <f t="shared" si="83"/>
        <v>0.9312936992280645</v>
      </c>
      <c r="I362" s="1015">
        <f t="shared" si="83"/>
        <v>1</v>
      </c>
      <c r="J362" s="1015">
        <f t="shared" si="83"/>
        <v>1</v>
      </c>
      <c r="K362" s="1015" t="e">
        <f t="shared" si="83"/>
        <v>#DIV/0!</v>
      </c>
      <c r="L362" s="1015">
        <f t="shared" si="83"/>
        <v>0.03566370148462895</v>
      </c>
      <c r="M362" s="417"/>
      <c r="N362" s="417"/>
      <c r="O362" s="417"/>
      <c r="P362" s="417"/>
    </row>
    <row r="363" spans="1:16" ht="15.75" hidden="1">
      <c r="A363" s="1455" t="s">
        <v>500</v>
      </c>
      <c r="B363" s="1455"/>
      <c r="C363" s="404">
        <f>C346-C349-C350-C351</f>
        <v>0</v>
      </c>
      <c r="D363" s="404">
        <f aca="true" t="shared" si="84" ref="D363:L363">D346-D349-D350-D351</f>
        <v>0</v>
      </c>
      <c r="E363" s="404">
        <f t="shared" si="84"/>
        <v>0</v>
      </c>
      <c r="F363" s="404">
        <f t="shared" si="84"/>
        <v>0</v>
      </c>
      <c r="G363" s="404">
        <f t="shared" si="84"/>
        <v>0</v>
      </c>
      <c r="H363" s="404">
        <f t="shared" si="84"/>
        <v>0</v>
      </c>
      <c r="I363" s="404">
        <f t="shared" si="84"/>
        <v>0</v>
      </c>
      <c r="J363" s="404">
        <f t="shared" si="84"/>
        <v>0</v>
      </c>
      <c r="K363" s="404">
        <f t="shared" si="84"/>
        <v>0</v>
      </c>
      <c r="L363" s="404">
        <f t="shared" si="84"/>
        <v>0</v>
      </c>
      <c r="M363" s="417"/>
      <c r="N363" s="417"/>
      <c r="O363" s="417"/>
      <c r="P363" s="417"/>
    </row>
    <row r="364" spans="1:16" ht="15.75" hidden="1">
      <c r="A364" s="1456" t="s">
        <v>501</v>
      </c>
      <c r="B364" s="1456"/>
      <c r="C364" s="404">
        <f>C351-C352-C361</f>
        <v>0</v>
      </c>
      <c r="D364" s="404">
        <f aca="true" t="shared" si="85" ref="D364:L364">D351-D352-D361</f>
        <v>0</v>
      </c>
      <c r="E364" s="404">
        <f t="shared" si="85"/>
        <v>0</v>
      </c>
      <c r="F364" s="404">
        <f t="shared" si="85"/>
        <v>0</v>
      </c>
      <c r="G364" s="404">
        <f t="shared" si="85"/>
        <v>0</v>
      </c>
      <c r="H364" s="404">
        <f t="shared" si="85"/>
        <v>0</v>
      </c>
      <c r="I364" s="404">
        <f t="shared" si="85"/>
        <v>0</v>
      </c>
      <c r="J364" s="404">
        <f t="shared" si="85"/>
        <v>0</v>
      </c>
      <c r="K364" s="404">
        <f t="shared" si="85"/>
        <v>0</v>
      </c>
      <c r="L364" s="404">
        <f t="shared" si="85"/>
        <v>0</v>
      </c>
      <c r="M364" s="417"/>
      <c r="N364" s="417"/>
      <c r="O364" s="417"/>
      <c r="P364" s="417"/>
    </row>
    <row r="365" spans="1:12" ht="18.75" hidden="1">
      <c r="A365" s="731"/>
      <c r="B365" s="471" t="s">
        <v>520</v>
      </c>
      <c r="C365" s="471"/>
      <c r="D365" s="458"/>
      <c r="E365" s="458"/>
      <c r="F365" s="458"/>
      <c r="G365" s="1498" t="s">
        <v>520</v>
      </c>
      <c r="H365" s="1498"/>
      <c r="I365" s="1498"/>
      <c r="J365" s="1498"/>
      <c r="K365" s="1498"/>
      <c r="L365" s="1498"/>
    </row>
    <row r="366" spans="1:12" ht="18.75" hidden="1">
      <c r="A366" s="1499" t="s">
        <v>4</v>
      </c>
      <c r="B366" s="1499"/>
      <c r="C366" s="1499"/>
      <c r="D366" s="1499"/>
      <c r="E366" s="458"/>
      <c r="F366" s="458"/>
      <c r="G366" s="472"/>
      <c r="H366" s="1500" t="s">
        <v>521</v>
      </c>
      <c r="I366" s="1500"/>
      <c r="J366" s="1500"/>
      <c r="K366" s="1500"/>
      <c r="L366" s="1500"/>
    </row>
    <row r="367" ht="15.75" hidden="1"/>
    <row r="368" ht="15.75" hidden="1"/>
    <row r="369" ht="15.75" hidden="1"/>
    <row r="370" ht="15.75" hidden="1"/>
    <row r="371" ht="15.75" hidden="1"/>
    <row r="372" ht="15.75" hidden="1"/>
    <row r="373" ht="15.75" hidden="1"/>
    <row r="374" ht="15.75" hidden="1"/>
    <row r="375" ht="15.75" hidden="1"/>
    <row r="376" ht="15.75" hidden="1"/>
    <row r="377" ht="15.75" hidden="1"/>
    <row r="378" ht="15.75" hidden="1"/>
    <row r="379" spans="1:12" ht="16.5" hidden="1">
      <c r="A379" s="1465" t="s">
        <v>33</v>
      </c>
      <c r="B379" s="1466"/>
      <c r="C379" s="463"/>
      <c r="D379" s="1462" t="s">
        <v>79</v>
      </c>
      <c r="E379" s="1462"/>
      <c r="F379" s="1462"/>
      <c r="G379" s="1462"/>
      <c r="H379" s="1462"/>
      <c r="I379" s="1462"/>
      <c r="J379" s="1462"/>
      <c r="K379" s="1483"/>
      <c r="L379" s="1483"/>
    </row>
    <row r="380" spans="1:12" ht="16.5" hidden="1">
      <c r="A380" s="1461" t="s">
        <v>344</v>
      </c>
      <c r="B380" s="1461"/>
      <c r="C380" s="1461"/>
      <c r="D380" s="1462" t="s">
        <v>216</v>
      </c>
      <c r="E380" s="1462"/>
      <c r="F380" s="1462"/>
      <c r="G380" s="1462"/>
      <c r="H380" s="1462"/>
      <c r="I380" s="1462"/>
      <c r="J380" s="1462"/>
      <c r="K380" s="1464" t="s">
        <v>515</v>
      </c>
      <c r="L380" s="1464"/>
    </row>
    <row r="381" spans="1:12" ht="16.5" hidden="1">
      <c r="A381" s="1461" t="s">
        <v>345</v>
      </c>
      <c r="B381" s="1461"/>
      <c r="C381" s="1006"/>
      <c r="D381" s="1484" t="s">
        <v>11</v>
      </c>
      <c r="E381" s="1484"/>
      <c r="F381" s="1484"/>
      <c r="G381" s="1484"/>
      <c r="H381" s="1484"/>
      <c r="I381" s="1484"/>
      <c r="J381" s="1484"/>
      <c r="K381" s="1483"/>
      <c r="L381" s="1483"/>
    </row>
    <row r="382" spans="1:12" ht="15.75" hidden="1">
      <c r="A382" s="1008" t="s">
        <v>119</v>
      </c>
      <c r="B382" s="1008"/>
      <c r="C382" s="413"/>
      <c r="D382" s="464"/>
      <c r="E382" s="464"/>
      <c r="F382" s="465"/>
      <c r="G382" s="465"/>
      <c r="H382" s="465"/>
      <c r="I382" s="465"/>
      <c r="J382" s="465"/>
      <c r="K382" s="1492"/>
      <c r="L382" s="1492"/>
    </row>
    <row r="383" spans="1:12" ht="15.75" hidden="1">
      <c r="A383" s="464"/>
      <c r="B383" s="464" t="s">
        <v>94</v>
      </c>
      <c r="C383" s="404">
        <v>2566605</v>
      </c>
      <c r="D383" s="404">
        <v>891117</v>
      </c>
      <c r="E383" s="404">
        <v>322557</v>
      </c>
      <c r="F383" s="404"/>
      <c r="G383" s="404">
        <v>305560</v>
      </c>
      <c r="H383" s="404"/>
      <c r="I383" s="404">
        <v>263000</v>
      </c>
      <c r="J383" s="404"/>
      <c r="K383" s="404">
        <v>1675488</v>
      </c>
      <c r="L383" s="404"/>
    </row>
    <row r="384" spans="1:12" ht="15.75" hidden="1">
      <c r="A384" s="1070" t="s">
        <v>71</v>
      </c>
      <c r="B384" s="1071"/>
      <c r="C384" s="1450" t="s">
        <v>38</v>
      </c>
      <c r="D384" s="1468" t="s">
        <v>339</v>
      </c>
      <c r="E384" s="1468"/>
      <c r="F384" s="1468"/>
      <c r="G384" s="1468"/>
      <c r="H384" s="1468"/>
      <c r="I384" s="1468"/>
      <c r="J384" s="1468"/>
      <c r="K384" s="1468"/>
      <c r="L384" s="1468"/>
    </row>
    <row r="385" spans="1:12" ht="15.75" hidden="1">
      <c r="A385" s="1072"/>
      <c r="B385" s="1073"/>
      <c r="C385" s="1450"/>
      <c r="D385" s="1493" t="s">
        <v>207</v>
      </c>
      <c r="E385" s="1494"/>
      <c r="F385" s="1494"/>
      <c r="G385" s="1494"/>
      <c r="H385" s="1494"/>
      <c r="I385" s="1494"/>
      <c r="J385" s="1495"/>
      <c r="K385" s="1485" t="s">
        <v>208</v>
      </c>
      <c r="L385" s="1485" t="s">
        <v>209</v>
      </c>
    </row>
    <row r="386" spans="1:12" ht="15.75" hidden="1">
      <c r="A386" s="1072"/>
      <c r="B386" s="1073"/>
      <c r="C386" s="1450"/>
      <c r="D386" s="1488" t="s">
        <v>37</v>
      </c>
      <c r="E386" s="1489" t="s">
        <v>7</v>
      </c>
      <c r="F386" s="1490"/>
      <c r="G386" s="1490"/>
      <c r="H386" s="1490"/>
      <c r="I386" s="1490"/>
      <c r="J386" s="1491"/>
      <c r="K386" s="1496"/>
      <c r="L386" s="1486"/>
    </row>
    <row r="387" spans="1:16" ht="15.75" hidden="1">
      <c r="A387" s="1453"/>
      <c r="B387" s="1454"/>
      <c r="C387" s="1450"/>
      <c r="D387" s="1488"/>
      <c r="E387" s="466" t="s">
        <v>210</v>
      </c>
      <c r="F387" s="466" t="s">
        <v>211</v>
      </c>
      <c r="G387" s="466" t="s">
        <v>212</v>
      </c>
      <c r="H387" s="466" t="s">
        <v>213</v>
      </c>
      <c r="I387" s="466" t="s">
        <v>346</v>
      </c>
      <c r="J387" s="466" t="s">
        <v>214</v>
      </c>
      <c r="K387" s="1497"/>
      <c r="L387" s="1487"/>
      <c r="M387" s="1448" t="s">
        <v>502</v>
      </c>
      <c r="N387" s="1448"/>
      <c r="O387" s="1448"/>
      <c r="P387" s="1448"/>
    </row>
    <row r="388" spans="1:16" ht="15.75" hidden="1">
      <c r="A388" s="1451" t="s">
        <v>6</v>
      </c>
      <c r="B388" s="1452"/>
      <c r="C388" s="467">
        <v>1</v>
      </c>
      <c r="D388" s="468">
        <v>2</v>
      </c>
      <c r="E388" s="467">
        <v>3</v>
      </c>
      <c r="F388" s="468">
        <v>4</v>
      </c>
      <c r="G388" s="467">
        <v>5</v>
      </c>
      <c r="H388" s="468">
        <v>6</v>
      </c>
      <c r="I388" s="467">
        <v>7</v>
      </c>
      <c r="J388" s="468">
        <v>8</v>
      </c>
      <c r="K388" s="467">
        <v>9</v>
      </c>
      <c r="L388" s="468">
        <v>10</v>
      </c>
      <c r="M388" s="469" t="s">
        <v>503</v>
      </c>
      <c r="N388" s="469" t="s">
        <v>506</v>
      </c>
      <c r="O388" s="469" t="s">
        <v>504</v>
      </c>
      <c r="P388" s="469" t="s">
        <v>505</v>
      </c>
    </row>
    <row r="389" spans="1:16" ht="29.25" customHeight="1" hidden="1">
      <c r="A389" s="420" t="s">
        <v>0</v>
      </c>
      <c r="B389" s="421" t="s">
        <v>131</v>
      </c>
      <c r="C389" s="399">
        <f>C390+C391</f>
        <v>6961324</v>
      </c>
      <c r="D389" s="399">
        <f aca="true" t="shared" si="86" ref="D389:L389">D390+D391</f>
        <v>1160486</v>
      </c>
      <c r="E389" s="399">
        <f t="shared" si="86"/>
        <v>331649</v>
      </c>
      <c r="F389" s="399">
        <f t="shared" si="86"/>
        <v>0</v>
      </c>
      <c r="G389" s="399">
        <f t="shared" si="86"/>
        <v>382410</v>
      </c>
      <c r="H389" s="399">
        <f t="shared" si="86"/>
        <v>109701</v>
      </c>
      <c r="I389" s="399">
        <f t="shared" si="86"/>
        <v>278351</v>
      </c>
      <c r="J389" s="399">
        <f t="shared" si="86"/>
        <v>58375</v>
      </c>
      <c r="K389" s="399">
        <f t="shared" si="86"/>
        <v>0</v>
      </c>
      <c r="L389" s="399">
        <f t="shared" si="86"/>
        <v>5800838</v>
      </c>
      <c r="M389" s="399" t="e">
        <f>'03'!#REF!+'04'!#REF!</f>
        <v>#REF!</v>
      </c>
      <c r="N389" s="399" t="e">
        <f>C389-M389</f>
        <v>#REF!</v>
      </c>
      <c r="O389" s="399" t="e">
        <f>'07'!#REF!</f>
        <v>#REF!</v>
      </c>
      <c r="P389" s="399" t="e">
        <f>C389-O389</f>
        <v>#REF!</v>
      </c>
    </row>
    <row r="390" spans="1:16" ht="29.25" customHeight="1" hidden="1">
      <c r="A390" s="423">
        <v>1</v>
      </c>
      <c r="B390" s="424" t="s">
        <v>132</v>
      </c>
      <c r="C390" s="399">
        <f>D390+K390+L390</f>
        <v>2566605</v>
      </c>
      <c r="D390" s="399">
        <f>E390+F390+G390+H390+I390+J390</f>
        <v>891117</v>
      </c>
      <c r="E390" s="404">
        <v>322507</v>
      </c>
      <c r="F390" s="404">
        <v>0</v>
      </c>
      <c r="G390" s="404">
        <v>312410</v>
      </c>
      <c r="H390" s="404">
        <v>0</v>
      </c>
      <c r="I390" s="404">
        <v>256200</v>
      </c>
      <c r="J390" s="404">
        <v>0</v>
      </c>
      <c r="K390" s="404">
        <v>0</v>
      </c>
      <c r="L390" s="404">
        <v>1675488</v>
      </c>
      <c r="M390" s="404" t="e">
        <f>'03'!#REF!+'04'!#REF!</f>
        <v>#REF!</v>
      </c>
      <c r="N390" s="404" t="e">
        <f aca="true" t="shared" si="87" ref="N390:N404">C390-M390</f>
        <v>#REF!</v>
      </c>
      <c r="O390" s="404" t="e">
        <f>'07'!#REF!</f>
        <v>#REF!</v>
      </c>
      <c r="P390" s="404" t="e">
        <f aca="true" t="shared" si="88" ref="P390:P404">C390-O390</f>
        <v>#REF!</v>
      </c>
    </row>
    <row r="391" spans="1:16" ht="29.25" customHeight="1" hidden="1">
      <c r="A391" s="423">
        <v>2</v>
      </c>
      <c r="B391" s="424" t="s">
        <v>133</v>
      </c>
      <c r="C391" s="399">
        <f>D391+K391+L391</f>
        <v>4394719</v>
      </c>
      <c r="D391" s="399">
        <f>E391+F391+G391+H391+I391+J391</f>
        <v>269369</v>
      </c>
      <c r="E391" s="404">
        <v>9142</v>
      </c>
      <c r="F391" s="404">
        <v>0</v>
      </c>
      <c r="G391" s="404">
        <v>70000</v>
      </c>
      <c r="H391" s="404">
        <v>109701</v>
      </c>
      <c r="I391" s="404">
        <v>22151</v>
      </c>
      <c r="J391" s="404">
        <v>58375</v>
      </c>
      <c r="K391" s="404">
        <v>0</v>
      </c>
      <c r="L391" s="404">
        <v>4125350</v>
      </c>
      <c r="M391" s="404" t="e">
        <f>'03'!#REF!+'04'!#REF!</f>
        <v>#REF!</v>
      </c>
      <c r="N391" s="404" t="e">
        <f t="shared" si="87"/>
        <v>#REF!</v>
      </c>
      <c r="O391" s="404" t="e">
        <f>'07'!#REF!</f>
        <v>#REF!</v>
      </c>
      <c r="P391" s="404" t="e">
        <f t="shared" si="88"/>
        <v>#REF!</v>
      </c>
    </row>
    <row r="392" spans="1:16" ht="29.25" customHeight="1" hidden="1">
      <c r="A392" s="390" t="s">
        <v>1</v>
      </c>
      <c r="B392" s="391" t="s">
        <v>134</v>
      </c>
      <c r="C392" s="399">
        <f>D392+K392+L392</f>
        <v>950</v>
      </c>
      <c r="D392" s="399">
        <f>E392+F392+G392+H392+I392+J392</f>
        <v>950</v>
      </c>
      <c r="E392" s="404">
        <v>200</v>
      </c>
      <c r="F392" s="404">
        <v>0</v>
      </c>
      <c r="G392" s="404">
        <v>0</v>
      </c>
      <c r="H392" s="404">
        <v>0</v>
      </c>
      <c r="I392" s="404">
        <v>750</v>
      </c>
      <c r="J392" s="404">
        <v>0</v>
      </c>
      <c r="K392" s="404">
        <v>0</v>
      </c>
      <c r="L392" s="404">
        <v>0</v>
      </c>
      <c r="M392" s="404" t="e">
        <f>'03'!#REF!+'04'!#REF!</f>
        <v>#REF!</v>
      </c>
      <c r="N392" s="404" t="e">
        <f t="shared" si="87"/>
        <v>#REF!</v>
      </c>
      <c r="O392" s="404" t="e">
        <f>'07'!#REF!</f>
        <v>#REF!</v>
      </c>
      <c r="P392" s="404" t="e">
        <f t="shared" si="88"/>
        <v>#REF!</v>
      </c>
    </row>
    <row r="393" spans="1:16" ht="29.25" customHeight="1" hidden="1">
      <c r="A393" s="390" t="s">
        <v>9</v>
      </c>
      <c r="B393" s="391" t="s">
        <v>135</v>
      </c>
      <c r="C393" s="399">
        <f>D393+K393+L393</f>
        <v>0</v>
      </c>
      <c r="D393" s="399">
        <f>E393+F393+G393+H393+I393+J393</f>
        <v>0</v>
      </c>
      <c r="E393" s="404">
        <v>0</v>
      </c>
      <c r="F393" s="404">
        <v>0</v>
      </c>
      <c r="G393" s="404">
        <v>0</v>
      </c>
      <c r="H393" s="404">
        <v>0</v>
      </c>
      <c r="I393" s="404">
        <v>0</v>
      </c>
      <c r="J393" s="404">
        <v>0</v>
      </c>
      <c r="K393" s="404">
        <v>0</v>
      </c>
      <c r="L393" s="404">
        <v>0</v>
      </c>
      <c r="M393" s="404" t="e">
        <f>'03'!#REF!+'04'!#REF!</f>
        <v>#REF!</v>
      </c>
      <c r="N393" s="404" t="e">
        <f t="shared" si="87"/>
        <v>#REF!</v>
      </c>
      <c r="O393" s="404" t="e">
        <f>'07'!#REF!</f>
        <v>#REF!</v>
      </c>
      <c r="P393" s="404" t="e">
        <f t="shared" si="88"/>
        <v>#REF!</v>
      </c>
    </row>
    <row r="394" spans="1:16" ht="29.25" customHeight="1" hidden="1">
      <c r="A394" s="390" t="s">
        <v>136</v>
      </c>
      <c r="B394" s="391" t="s">
        <v>137</v>
      </c>
      <c r="C394" s="399">
        <f>C395+C404</f>
        <v>6960374</v>
      </c>
      <c r="D394" s="399">
        <f aca="true" t="shared" si="89" ref="D394:L394">D395+D404</f>
        <v>1159536</v>
      </c>
      <c r="E394" s="399">
        <f t="shared" si="89"/>
        <v>331449</v>
      </c>
      <c r="F394" s="399">
        <f t="shared" si="89"/>
        <v>0</v>
      </c>
      <c r="G394" s="399">
        <f t="shared" si="89"/>
        <v>382410</v>
      </c>
      <c r="H394" s="399">
        <f t="shared" si="89"/>
        <v>109701</v>
      </c>
      <c r="I394" s="399">
        <f t="shared" si="89"/>
        <v>277601</v>
      </c>
      <c r="J394" s="399">
        <f t="shared" si="89"/>
        <v>58375</v>
      </c>
      <c r="K394" s="399">
        <f t="shared" si="89"/>
        <v>0</v>
      </c>
      <c r="L394" s="399">
        <f t="shared" si="89"/>
        <v>5800838</v>
      </c>
      <c r="M394" s="399" t="e">
        <f>'03'!#REF!+'04'!#REF!</f>
        <v>#REF!</v>
      </c>
      <c r="N394" s="399" t="e">
        <f t="shared" si="87"/>
        <v>#REF!</v>
      </c>
      <c r="O394" s="399" t="e">
        <f>'07'!#REF!</f>
        <v>#REF!</v>
      </c>
      <c r="P394" s="399" t="e">
        <f t="shared" si="88"/>
        <v>#REF!</v>
      </c>
    </row>
    <row r="395" spans="1:16" ht="29.25" customHeight="1" hidden="1">
      <c r="A395" s="390" t="s">
        <v>52</v>
      </c>
      <c r="B395" s="425" t="s">
        <v>138</v>
      </c>
      <c r="C395" s="399">
        <f>SUM(C396:C403)</f>
        <v>6284923</v>
      </c>
      <c r="D395" s="399">
        <f aca="true" t="shared" si="90" ref="D395:L395">SUM(D396:D403)</f>
        <v>484085</v>
      </c>
      <c r="E395" s="399">
        <f t="shared" si="90"/>
        <v>254828</v>
      </c>
      <c r="F395" s="399">
        <f t="shared" si="90"/>
        <v>0</v>
      </c>
      <c r="G395" s="399">
        <f t="shared" si="90"/>
        <v>83280</v>
      </c>
      <c r="H395" s="399">
        <f t="shared" si="90"/>
        <v>1201</v>
      </c>
      <c r="I395" s="399">
        <f t="shared" si="90"/>
        <v>86401</v>
      </c>
      <c r="J395" s="399">
        <f t="shared" si="90"/>
        <v>58375</v>
      </c>
      <c r="K395" s="399">
        <f t="shared" si="90"/>
        <v>0</v>
      </c>
      <c r="L395" s="399">
        <f t="shared" si="90"/>
        <v>5800838</v>
      </c>
      <c r="M395" s="399" t="e">
        <f>'03'!#REF!+'04'!#REF!</f>
        <v>#REF!</v>
      </c>
      <c r="N395" s="399" t="e">
        <f t="shared" si="87"/>
        <v>#REF!</v>
      </c>
      <c r="O395" s="399" t="e">
        <f>'07'!#REF!</f>
        <v>#REF!</v>
      </c>
      <c r="P395" s="399" t="e">
        <f t="shared" si="88"/>
        <v>#REF!</v>
      </c>
    </row>
    <row r="396" spans="1:16" ht="29.25" customHeight="1" hidden="1">
      <c r="A396" s="423" t="s">
        <v>54</v>
      </c>
      <c r="B396" s="424" t="s">
        <v>139</v>
      </c>
      <c r="C396" s="399">
        <f aca="true" t="shared" si="91" ref="C396:C404">D396+K396+L396</f>
        <v>88177</v>
      </c>
      <c r="D396" s="399">
        <f aca="true" t="shared" si="92" ref="D396:D404">E396+F396+G396+H396+I396+J396</f>
        <v>75577</v>
      </c>
      <c r="E396" s="404">
        <v>4500</v>
      </c>
      <c r="F396" s="404">
        <v>0</v>
      </c>
      <c r="G396" s="404">
        <v>10000</v>
      </c>
      <c r="H396" s="404">
        <v>1201</v>
      </c>
      <c r="I396" s="404">
        <v>1501</v>
      </c>
      <c r="J396" s="404">
        <v>58375</v>
      </c>
      <c r="K396" s="404">
        <v>0</v>
      </c>
      <c r="L396" s="404">
        <v>12600</v>
      </c>
      <c r="M396" s="404" t="e">
        <f>'03'!#REF!+'04'!#REF!</f>
        <v>#REF!</v>
      </c>
      <c r="N396" s="404" t="e">
        <f t="shared" si="87"/>
        <v>#REF!</v>
      </c>
      <c r="O396" s="404" t="e">
        <f>'07'!#REF!</f>
        <v>#REF!</v>
      </c>
      <c r="P396" s="404" t="e">
        <f t="shared" si="88"/>
        <v>#REF!</v>
      </c>
    </row>
    <row r="397" spans="1:16" ht="29.25" customHeight="1" hidden="1">
      <c r="A397" s="423" t="s">
        <v>55</v>
      </c>
      <c r="B397" s="424" t="s">
        <v>140</v>
      </c>
      <c r="C397" s="399">
        <f t="shared" si="91"/>
        <v>0</v>
      </c>
      <c r="D397" s="399">
        <f t="shared" si="92"/>
        <v>0</v>
      </c>
      <c r="E397" s="404">
        <v>0</v>
      </c>
      <c r="F397" s="404">
        <v>0</v>
      </c>
      <c r="G397" s="404">
        <v>0</v>
      </c>
      <c r="H397" s="404">
        <v>0</v>
      </c>
      <c r="I397" s="404">
        <v>0</v>
      </c>
      <c r="J397" s="404">
        <v>0</v>
      </c>
      <c r="K397" s="404">
        <v>0</v>
      </c>
      <c r="L397" s="404">
        <v>0</v>
      </c>
      <c r="M397" s="404" t="e">
        <f>'03'!#REF!+'04'!#REF!</f>
        <v>#REF!</v>
      </c>
      <c r="N397" s="404" t="e">
        <f t="shared" si="87"/>
        <v>#REF!</v>
      </c>
      <c r="O397" s="404" t="e">
        <f>'07'!#REF!</f>
        <v>#REF!</v>
      </c>
      <c r="P397" s="404" t="e">
        <f t="shared" si="88"/>
        <v>#REF!</v>
      </c>
    </row>
    <row r="398" spans="1:16" ht="29.25" customHeight="1" hidden="1">
      <c r="A398" s="423" t="s">
        <v>141</v>
      </c>
      <c r="B398" s="424" t="s">
        <v>202</v>
      </c>
      <c r="C398" s="399">
        <f t="shared" si="91"/>
        <v>4500</v>
      </c>
      <c r="D398" s="399">
        <f t="shared" si="92"/>
        <v>4500</v>
      </c>
      <c r="E398" s="404">
        <v>0</v>
      </c>
      <c r="F398" s="404">
        <v>0</v>
      </c>
      <c r="G398" s="404">
        <v>4500</v>
      </c>
      <c r="H398" s="404">
        <v>0</v>
      </c>
      <c r="I398" s="404">
        <v>0</v>
      </c>
      <c r="J398" s="404">
        <v>0</v>
      </c>
      <c r="K398" s="404">
        <v>0</v>
      </c>
      <c r="L398" s="404">
        <v>0</v>
      </c>
      <c r="M398" s="404" t="e">
        <f>'03'!#REF!</f>
        <v>#REF!</v>
      </c>
      <c r="N398" s="404" t="e">
        <f t="shared" si="87"/>
        <v>#REF!</v>
      </c>
      <c r="O398" s="404" t="e">
        <f>'07'!#REF!</f>
        <v>#REF!</v>
      </c>
      <c r="P398" s="404" t="e">
        <f t="shared" si="88"/>
        <v>#REF!</v>
      </c>
    </row>
    <row r="399" spans="1:16" ht="29.25" customHeight="1" hidden="1">
      <c r="A399" s="423" t="s">
        <v>143</v>
      </c>
      <c r="B399" s="424" t="s">
        <v>142</v>
      </c>
      <c r="C399" s="399">
        <f t="shared" si="91"/>
        <v>4418051</v>
      </c>
      <c r="D399" s="399">
        <f t="shared" si="92"/>
        <v>108583</v>
      </c>
      <c r="E399" s="404">
        <v>10903</v>
      </c>
      <c r="F399" s="404">
        <v>0</v>
      </c>
      <c r="G399" s="404">
        <v>61780</v>
      </c>
      <c r="H399" s="404">
        <v>0</v>
      </c>
      <c r="I399" s="404">
        <v>35900</v>
      </c>
      <c r="J399" s="404">
        <v>0</v>
      </c>
      <c r="K399" s="404">
        <v>0</v>
      </c>
      <c r="L399" s="404">
        <v>4309468</v>
      </c>
      <c r="M399" s="404" t="e">
        <f>'03'!#REF!+'04'!#REF!</f>
        <v>#REF!</v>
      </c>
      <c r="N399" s="404" t="e">
        <f t="shared" si="87"/>
        <v>#REF!</v>
      </c>
      <c r="O399" s="404" t="e">
        <f>'07'!#REF!</f>
        <v>#REF!</v>
      </c>
      <c r="P399" s="404" t="e">
        <f t="shared" si="88"/>
        <v>#REF!</v>
      </c>
    </row>
    <row r="400" spans="1:16" ht="29.25" customHeight="1" hidden="1">
      <c r="A400" s="423" t="s">
        <v>145</v>
      </c>
      <c r="B400" s="424" t="s">
        <v>144</v>
      </c>
      <c r="C400" s="399">
        <f t="shared" si="91"/>
        <v>50472</v>
      </c>
      <c r="D400" s="399">
        <f t="shared" si="92"/>
        <v>50472</v>
      </c>
      <c r="E400" s="404">
        <v>1472</v>
      </c>
      <c r="F400" s="404">
        <v>0</v>
      </c>
      <c r="G400" s="404">
        <v>0</v>
      </c>
      <c r="H400" s="404">
        <v>0</v>
      </c>
      <c r="I400" s="404">
        <v>49000</v>
      </c>
      <c r="J400" s="404">
        <v>0</v>
      </c>
      <c r="K400" s="404">
        <v>0</v>
      </c>
      <c r="L400" s="404">
        <v>0</v>
      </c>
      <c r="M400" s="404" t="e">
        <f>'03'!#REF!+'04'!#REF!</f>
        <v>#REF!</v>
      </c>
      <c r="N400" s="404" t="e">
        <f t="shared" si="87"/>
        <v>#REF!</v>
      </c>
      <c r="O400" s="404" t="e">
        <f>'07'!#REF!</f>
        <v>#REF!</v>
      </c>
      <c r="P400" s="404" t="e">
        <f t="shared" si="88"/>
        <v>#REF!</v>
      </c>
    </row>
    <row r="401" spans="1:16" ht="29.25" customHeight="1" hidden="1">
      <c r="A401" s="423" t="s">
        <v>147</v>
      </c>
      <c r="B401" s="424" t="s">
        <v>146</v>
      </c>
      <c r="C401" s="399">
        <f t="shared" si="91"/>
        <v>0</v>
      </c>
      <c r="D401" s="399">
        <f t="shared" si="92"/>
        <v>0</v>
      </c>
      <c r="E401" s="404">
        <v>0</v>
      </c>
      <c r="F401" s="404">
        <v>0</v>
      </c>
      <c r="G401" s="404">
        <v>0</v>
      </c>
      <c r="H401" s="404">
        <v>0</v>
      </c>
      <c r="I401" s="404">
        <v>0</v>
      </c>
      <c r="J401" s="404">
        <v>0</v>
      </c>
      <c r="K401" s="404">
        <v>0</v>
      </c>
      <c r="L401" s="404">
        <v>0</v>
      </c>
      <c r="M401" s="404" t="e">
        <f>'03'!#REF!+'04'!#REF!</f>
        <v>#REF!</v>
      </c>
      <c r="N401" s="404" t="e">
        <f t="shared" si="87"/>
        <v>#REF!</v>
      </c>
      <c r="O401" s="404" t="e">
        <f>'07'!#REF!</f>
        <v>#REF!</v>
      </c>
      <c r="P401" s="404" t="e">
        <f t="shared" si="88"/>
        <v>#REF!</v>
      </c>
    </row>
    <row r="402" spans="1:16" ht="29.25" customHeight="1" hidden="1">
      <c r="A402" s="423" t="s">
        <v>149</v>
      </c>
      <c r="B402" s="426" t="s">
        <v>148</v>
      </c>
      <c r="C402" s="399">
        <f t="shared" si="91"/>
        <v>0</v>
      </c>
      <c r="D402" s="399">
        <f t="shared" si="92"/>
        <v>0</v>
      </c>
      <c r="E402" s="404">
        <v>0</v>
      </c>
      <c r="F402" s="404">
        <v>0</v>
      </c>
      <c r="G402" s="404">
        <v>0</v>
      </c>
      <c r="H402" s="404">
        <v>0</v>
      </c>
      <c r="I402" s="404">
        <v>0</v>
      </c>
      <c r="J402" s="404">
        <v>0</v>
      </c>
      <c r="K402" s="404">
        <v>0</v>
      </c>
      <c r="L402" s="404">
        <v>0</v>
      </c>
      <c r="M402" s="404" t="e">
        <f>'03'!#REF!+'04'!#REF!</f>
        <v>#REF!</v>
      </c>
      <c r="N402" s="404" t="e">
        <f t="shared" si="87"/>
        <v>#REF!</v>
      </c>
      <c r="O402" s="404" t="e">
        <f>'07'!#REF!</f>
        <v>#REF!</v>
      </c>
      <c r="P402" s="404" t="e">
        <f t="shared" si="88"/>
        <v>#REF!</v>
      </c>
    </row>
    <row r="403" spans="1:16" ht="29.25" customHeight="1" hidden="1">
      <c r="A403" s="423" t="s">
        <v>186</v>
      </c>
      <c r="B403" s="424" t="s">
        <v>150</v>
      </c>
      <c r="C403" s="399">
        <f t="shared" si="91"/>
        <v>1723723</v>
      </c>
      <c r="D403" s="399">
        <f t="shared" si="92"/>
        <v>244953</v>
      </c>
      <c r="E403" s="404">
        <v>237953</v>
      </c>
      <c r="F403" s="404">
        <v>0</v>
      </c>
      <c r="G403" s="404">
        <v>7000</v>
      </c>
      <c r="H403" s="404">
        <v>0</v>
      </c>
      <c r="I403" s="404">
        <v>0</v>
      </c>
      <c r="J403" s="404">
        <v>0</v>
      </c>
      <c r="K403" s="404">
        <v>0</v>
      </c>
      <c r="L403" s="404">
        <v>1478770</v>
      </c>
      <c r="M403" s="404" t="e">
        <f>'03'!#REF!+'04'!#REF!</f>
        <v>#REF!</v>
      </c>
      <c r="N403" s="404" t="e">
        <f t="shared" si="87"/>
        <v>#REF!</v>
      </c>
      <c r="O403" s="404" t="e">
        <f>'07'!#REF!</f>
        <v>#REF!</v>
      </c>
      <c r="P403" s="404" t="e">
        <f t="shared" si="88"/>
        <v>#REF!</v>
      </c>
    </row>
    <row r="404" spans="1:16" ht="29.25" customHeight="1" hidden="1">
      <c r="A404" s="390" t="s">
        <v>53</v>
      </c>
      <c r="B404" s="391" t="s">
        <v>151</v>
      </c>
      <c r="C404" s="399">
        <f t="shared" si="91"/>
        <v>675451</v>
      </c>
      <c r="D404" s="399">
        <f t="shared" si="92"/>
        <v>675451</v>
      </c>
      <c r="E404" s="404">
        <v>76621</v>
      </c>
      <c r="F404" s="404">
        <v>0</v>
      </c>
      <c r="G404" s="404">
        <v>299130</v>
      </c>
      <c r="H404" s="404">
        <v>108500</v>
      </c>
      <c r="I404" s="404">
        <v>191200</v>
      </c>
      <c r="J404" s="404">
        <v>0</v>
      </c>
      <c r="K404" s="404">
        <v>0</v>
      </c>
      <c r="L404" s="404">
        <v>0</v>
      </c>
      <c r="M404" s="399" t="e">
        <f>'03'!#REF!+'04'!#REF!</f>
        <v>#REF!</v>
      </c>
      <c r="N404" s="399" t="e">
        <f t="shared" si="87"/>
        <v>#REF!</v>
      </c>
      <c r="O404" s="399" t="e">
        <f>'07'!#REF!</f>
        <v>#REF!</v>
      </c>
      <c r="P404" s="399" t="e">
        <f t="shared" si="88"/>
        <v>#REF!</v>
      </c>
    </row>
    <row r="405" spans="1:16" ht="29.25" customHeight="1" hidden="1">
      <c r="A405" s="455" t="s">
        <v>76</v>
      </c>
      <c r="B405" s="470" t="s">
        <v>215</v>
      </c>
      <c r="C405" s="1015">
        <f>(C396+C397+C398)/C395</f>
        <v>0.014745924492631016</v>
      </c>
      <c r="D405" s="392">
        <f aca="true" t="shared" si="93" ref="D405:L405">(D396+D397+D398)/D395</f>
        <v>0.16541929619798176</v>
      </c>
      <c r="E405" s="1015">
        <f t="shared" si="93"/>
        <v>0.017658969971902617</v>
      </c>
      <c r="F405" s="1015" t="e">
        <f t="shared" si="93"/>
        <v>#DIV/0!</v>
      </c>
      <c r="G405" s="1015">
        <f t="shared" si="93"/>
        <v>0.17411143131604226</v>
      </c>
      <c r="H405" s="1015">
        <f t="shared" si="93"/>
        <v>1</v>
      </c>
      <c r="I405" s="1015">
        <f t="shared" si="93"/>
        <v>0.01737248411476719</v>
      </c>
      <c r="J405" s="1015">
        <f t="shared" si="93"/>
        <v>1</v>
      </c>
      <c r="K405" s="1015" t="e">
        <f t="shared" si="93"/>
        <v>#DIV/0!</v>
      </c>
      <c r="L405" s="1015">
        <f t="shared" si="93"/>
        <v>0.0021720999621089227</v>
      </c>
      <c r="M405" s="417"/>
      <c r="N405" s="417"/>
      <c r="O405" s="417"/>
      <c r="P405" s="417"/>
    </row>
    <row r="406" spans="1:16" ht="15.75" hidden="1">
      <c r="A406" s="1455" t="s">
        <v>500</v>
      </c>
      <c r="B406" s="1455"/>
      <c r="C406" s="404">
        <f>C389-C392-C393-C394</f>
        <v>0</v>
      </c>
      <c r="D406" s="404">
        <f aca="true" t="shared" si="94" ref="D406:L406">D389-D392-D393-D394</f>
        <v>0</v>
      </c>
      <c r="E406" s="404">
        <f t="shared" si="94"/>
        <v>0</v>
      </c>
      <c r="F406" s="404">
        <f t="shared" si="94"/>
        <v>0</v>
      </c>
      <c r="G406" s="404">
        <f t="shared" si="94"/>
        <v>0</v>
      </c>
      <c r="H406" s="404">
        <f t="shared" si="94"/>
        <v>0</v>
      </c>
      <c r="I406" s="404">
        <f t="shared" si="94"/>
        <v>0</v>
      </c>
      <c r="J406" s="404">
        <f t="shared" si="94"/>
        <v>0</v>
      </c>
      <c r="K406" s="404">
        <f t="shared" si="94"/>
        <v>0</v>
      </c>
      <c r="L406" s="404">
        <f t="shared" si="94"/>
        <v>0</v>
      </c>
      <c r="M406" s="417"/>
      <c r="N406" s="417"/>
      <c r="O406" s="417"/>
      <c r="P406" s="417"/>
    </row>
    <row r="407" spans="1:16" ht="15.75" hidden="1">
      <c r="A407" s="1456" t="s">
        <v>501</v>
      </c>
      <c r="B407" s="1456"/>
      <c r="C407" s="404">
        <f>C394-C395-C404</f>
        <v>0</v>
      </c>
      <c r="D407" s="404">
        <f aca="true" t="shared" si="95" ref="D407:L407">D394-D395-D404</f>
        <v>0</v>
      </c>
      <c r="E407" s="404">
        <f t="shared" si="95"/>
        <v>0</v>
      </c>
      <c r="F407" s="404">
        <f t="shared" si="95"/>
        <v>0</v>
      </c>
      <c r="G407" s="404">
        <f t="shared" si="95"/>
        <v>0</v>
      </c>
      <c r="H407" s="404">
        <f t="shared" si="95"/>
        <v>0</v>
      </c>
      <c r="I407" s="404">
        <f t="shared" si="95"/>
        <v>0</v>
      </c>
      <c r="J407" s="404">
        <f t="shared" si="95"/>
        <v>0</v>
      </c>
      <c r="K407" s="404">
        <f t="shared" si="95"/>
        <v>0</v>
      </c>
      <c r="L407" s="404">
        <f t="shared" si="95"/>
        <v>0</v>
      </c>
      <c r="M407" s="417"/>
      <c r="N407" s="417"/>
      <c r="O407" s="417"/>
      <c r="P407" s="417"/>
    </row>
    <row r="408" spans="1:12" ht="18.75" hidden="1">
      <c r="A408" s="731"/>
      <c r="B408" s="471" t="s">
        <v>520</v>
      </c>
      <c r="C408" s="471"/>
      <c r="D408" s="458"/>
      <c r="E408" s="458"/>
      <c r="F408" s="458"/>
      <c r="G408" s="1498" t="s">
        <v>520</v>
      </c>
      <c r="H408" s="1498"/>
      <c r="I408" s="1498"/>
      <c r="J408" s="1498"/>
      <c r="K408" s="1498"/>
      <c r="L408" s="1498"/>
    </row>
    <row r="409" spans="1:12" ht="18.75" hidden="1">
      <c r="A409" s="1499" t="s">
        <v>4</v>
      </c>
      <c r="B409" s="1499"/>
      <c r="C409" s="1499"/>
      <c r="D409" s="1499"/>
      <c r="E409" s="458"/>
      <c r="F409" s="458"/>
      <c r="G409" s="472"/>
      <c r="H409" s="1500" t="s">
        <v>521</v>
      </c>
      <c r="I409" s="1500"/>
      <c r="J409" s="1500"/>
      <c r="K409" s="1500"/>
      <c r="L409" s="1500"/>
    </row>
    <row r="410" ht="15.75" hidden="1"/>
    <row r="411" ht="15.75" hidden="1"/>
    <row r="412" ht="15.75" hidden="1"/>
    <row r="413" ht="15.75" hidden="1"/>
    <row r="414" ht="15.75" hidden="1"/>
    <row r="415" ht="15.75" hidden="1"/>
    <row r="416" ht="15.75" hidden="1"/>
    <row r="417" ht="15.75" hidden="1"/>
    <row r="418" ht="15.75" hidden="1"/>
    <row r="419" ht="15.75" hidden="1"/>
    <row r="420" ht="15.75" hidden="1"/>
    <row r="421" ht="15.75" hidden="1"/>
    <row r="422" ht="15.75" hidden="1"/>
    <row r="423" ht="15.75" hidden="1"/>
    <row r="424" ht="15.75" hidden="1"/>
    <row r="425" ht="15.75" hidden="1"/>
    <row r="426" spans="1:12" ht="16.5" hidden="1">
      <c r="A426" s="1465" t="s">
        <v>33</v>
      </c>
      <c r="B426" s="1466"/>
      <c r="C426" s="463"/>
      <c r="D426" s="1462" t="s">
        <v>79</v>
      </c>
      <c r="E426" s="1462"/>
      <c r="F426" s="1462"/>
      <c r="G426" s="1462"/>
      <c r="H426" s="1462"/>
      <c r="I426" s="1462"/>
      <c r="J426" s="1462"/>
      <c r="K426" s="1483"/>
      <c r="L426" s="1483"/>
    </row>
    <row r="427" spans="1:12" ht="16.5" hidden="1">
      <c r="A427" s="1461" t="s">
        <v>344</v>
      </c>
      <c r="B427" s="1461"/>
      <c r="C427" s="1461"/>
      <c r="D427" s="1462" t="s">
        <v>216</v>
      </c>
      <c r="E427" s="1462"/>
      <c r="F427" s="1462"/>
      <c r="G427" s="1462"/>
      <c r="H427" s="1462"/>
      <c r="I427" s="1462"/>
      <c r="J427" s="1462"/>
      <c r="K427" s="1464" t="s">
        <v>516</v>
      </c>
      <c r="L427" s="1464"/>
    </row>
    <row r="428" spans="1:12" ht="16.5" hidden="1">
      <c r="A428" s="1461" t="s">
        <v>345</v>
      </c>
      <c r="B428" s="1461"/>
      <c r="C428" s="1006"/>
      <c r="D428" s="1484" t="s">
        <v>11</v>
      </c>
      <c r="E428" s="1484"/>
      <c r="F428" s="1484"/>
      <c r="G428" s="1484"/>
      <c r="H428" s="1484"/>
      <c r="I428" s="1484"/>
      <c r="J428" s="1484"/>
      <c r="K428" s="1483"/>
      <c r="L428" s="1483"/>
    </row>
    <row r="429" spans="1:12" ht="15.75" hidden="1">
      <c r="A429" s="1008" t="s">
        <v>119</v>
      </c>
      <c r="B429" s="1008"/>
      <c r="C429" s="413"/>
      <c r="D429" s="464"/>
      <c r="E429" s="464"/>
      <c r="F429" s="465"/>
      <c r="G429" s="465"/>
      <c r="H429" s="465"/>
      <c r="I429" s="465"/>
      <c r="J429" s="465"/>
      <c r="K429" s="1492"/>
      <c r="L429" s="1492"/>
    </row>
    <row r="430" spans="1:12" ht="15.75" hidden="1">
      <c r="A430" s="464"/>
      <c r="B430" s="464" t="s">
        <v>94</v>
      </c>
      <c r="C430" s="464"/>
      <c r="D430" s="464"/>
      <c r="E430" s="464"/>
      <c r="F430" s="464"/>
      <c r="G430" s="464"/>
      <c r="H430" s="464"/>
      <c r="I430" s="464"/>
      <c r="J430" s="464"/>
      <c r="K430" s="1467"/>
      <c r="L430" s="1467"/>
    </row>
    <row r="431" spans="1:12" ht="15.75" hidden="1">
      <c r="A431" s="1070" t="s">
        <v>71</v>
      </c>
      <c r="B431" s="1071"/>
      <c r="C431" s="1450" t="s">
        <v>38</v>
      </c>
      <c r="D431" s="1468" t="s">
        <v>339</v>
      </c>
      <c r="E431" s="1468"/>
      <c r="F431" s="1468"/>
      <c r="G431" s="1468"/>
      <c r="H431" s="1468"/>
      <c r="I431" s="1468"/>
      <c r="J431" s="1468"/>
      <c r="K431" s="1468"/>
      <c r="L431" s="1468"/>
    </row>
    <row r="432" spans="1:12" ht="15.75" hidden="1">
      <c r="A432" s="1072"/>
      <c r="B432" s="1073"/>
      <c r="C432" s="1450"/>
      <c r="D432" s="1493" t="s">
        <v>207</v>
      </c>
      <c r="E432" s="1494"/>
      <c r="F432" s="1494"/>
      <c r="G432" s="1494"/>
      <c r="H432" s="1494"/>
      <c r="I432" s="1494"/>
      <c r="J432" s="1495"/>
      <c r="K432" s="1485" t="s">
        <v>208</v>
      </c>
      <c r="L432" s="1485" t="s">
        <v>209</v>
      </c>
    </row>
    <row r="433" spans="1:12" ht="15.75" hidden="1">
      <c r="A433" s="1072"/>
      <c r="B433" s="1073"/>
      <c r="C433" s="1450"/>
      <c r="D433" s="1488" t="s">
        <v>37</v>
      </c>
      <c r="E433" s="1489" t="s">
        <v>7</v>
      </c>
      <c r="F433" s="1490"/>
      <c r="G433" s="1490"/>
      <c r="H433" s="1490"/>
      <c r="I433" s="1490"/>
      <c r="J433" s="1491"/>
      <c r="K433" s="1496"/>
      <c r="L433" s="1486"/>
    </row>
    <row r="434" spans="1:16" ht="15.75" hidden="1">
      <c r="A434" s="1453"/>
      <c r="B434" s="1454"/>
      <c r="C434" s="1450"/>
      <c r="D434" s="1488"/>
      <c r="E434" s="466" t="s">
        <v>210</v>
      </c>
      <c r="F434" s="466" t="s">
        <v>211</v>
      </c>
      <c r="G434" s="466" t="s">
        <v>212</v>
      </c>
      <c r="H434" s="466" t="s">
        <v>213</v>
      </c>
      <c r="I434" s="466" t="s">
        <v>346</v>
      </c>
      <c r="J434" s="466" t="s">
        <v>214</v>
      </c>
      <c r="K434" s="1497"/>
      <c r="L434" s="1487"/>
      <c r="M434" s="1448" t="s">
        <v>502</v>
      </c>
      <c r="N434" s="1448"/>
      <c r="O434" s="1448"/>
      <c r="P434" s="1448"/>
    </row>
    <row r="435" spans="1:16" ht="15.75" hidden="1">
      <c r="A435" s="1451" t="s">
        <v>6</v>
      </c>
      <c r="B435" s="1452"/>
      <c r="C435" s="467">
        <v>1</v>
      </c>
      <c r="D435" s="468">
        <v>2</v>
      </c>
      <c r="E435" s="467">
        <v>3</v>
      </c>
      <c r="F435" s="468">
        <v>4</v>
      </c>
      <c r="G435" s="467">
        <v>5</v>
      </c>
      <c r="H435" s="468">
        <v>6</v>
      </c>
      <c r="I435" s="467">
        <v>7</v>
      </c>
      <c r="J435" s="468">
        <v>8</v>
      </c>
      <c r="K435" s="467">
        <v>9</v>
      </c>
      <c r="L435" s="468">
        <v>10</v>
      </c>
      <c r="M435" s="469" t="s">
        <v>503</v>
      </c>
      <c r="N435" s="469" t="s">
        <v>506</v>
      </c>
      <c r="O435" s="469" t="s">
        <v>504</v>
      </c>
      <c r="P435" s="469" t="s">
        <v>505</v>
      </c>
    </row>
    <row r="436" spans="1:16" ht="29.25" customHeight="1" hidden="1">
      <c r="A436" s="420" t="s">
        <v>0</v>
      </c>
      <c r="B436" s="421" t="s">
        <v>131</v>
      </c>
      <c r="C436" s="399">
        <f>C437+C438</f>
        <v>5449092</v>
      </c>
      <c r="D436" s="399">
        <f aca="true" t="shared" si="96" ref="D436:L436">D437+D438</f>
        <v>447871</v>
      </c>
      <c r="E436" s="399">
        <f t="shared" si="96"/>
        <v>262468</v>
      </c>
      <c r="F436" s="399">
        <f t="shared" si="96"/>
        <v>0</v>
      </c>
      <c r="G436" s="399">
        <f t="shared" si="96"/>
        <v>115140</v>
      </c>
      <c r="H436" s="399">
        <f t="shared" si="96"/>
        <v>16950</v>
      </c>
      <c r="I436" s="399">
        <f t="shared" si="96"/>
        <v>21311</v>
      </c>
      <c r="J436" s="399">
        <f t="shared" si="96"/>
        <v>32002</v>
      </c>
      <c r="K436" s="399">
        <f t="shared" si="96"/>
        <v>0</v>
      </c>
      <c r="L436" s="399">
        <f t="shared" si="96"/>
        <v>5001221</v>
      </c>
      <c r="M436" s="399" t="e">
        <f>'03'!#REF!+'04'!#REF!</f>
        <v>#REF!</v>
      </c>
      <c r="N436" s="399" t="e">
        <f>C436-M436</f>
        <v>#REF!</v>
      </c>
      <c r="O436" s="399" t="e">
        <f>'07'!#REF!</f>
        <v>#REF!</v>
      </c>
      <c r="P436" s="399" t="e">
        <f>C436-O436</f>
        <v>#REF!</v>
      </c>
    </row>
    <row r="437" spans="1:16" ht="29.25" customHeight="1" hidden="1">
      <c r="A437" s="423">
        <v>1</v>
      </c>
      <c r="B437" s="424" t="s">
        <v>132</v>
      </c>
      <c r="C437" s="399">
        <f>D437+K437+L437</f>
        <v>4888044</v>
      </c>
      <c r="D437" s="399">
        <f>E437+F437+G437+H437+I437+J437</f>
        <v>376330</v>
      </c>
      <c r="E437" s="404">
        <v>238379</v>
      </c>
      <c r="F437" s="404"/>
      <c r="G437" s="404">
        <v>115140</v>
      </c>
      <c r="H437" s="404">
        <v>1500</v>
      </c>
      <c r="I437" s="404">
        <v>21311</v>
      </c>
      <c r="J437" s="404"/>
      <c r="K437" s="404"/>
      <c r="L437" s="404">
        <v>4511714</v>
      </c>
      <c r="M437" s="404" t="e">
        <f>'03'!#REF!+'04'!#REF!</f>
        <v>#REF!</v>
      </c>
      <c r="N437" s="404" t="e">
        <f aca="true" t="shared" si="97" ref="N437:N451">C437-M437</f>
        <v>#REF!</v>
      </c>
      <c r="O437" s="404" t="e">
        <f>'07'!#REF!</f>
        <v>#REF!</v>
      </c>
      <c r="P437" s="404" t="e">
        <f aca="true" t="shared" si="98" ref="P437:P451">C437-O437</f>
        <v>#REF!</v>
      </c>
    </row>
    <row r="438" spans="1:16" ht="29.25" customHeight="1" hidden="1">
      <c r="A438" s="423">
        <v>2</v>
      </c>
      <c r="B438" s="424" t="s">
        <v>133</v>
      </c>
      <c r="C438" s="399">
        <f>D438+K438+L438</f>
        <v>561048</v>
      </c>
      <c r="D438" s="399">
        <f>E438+F438+G438+H438+I438+J438</f>
        <v>71541</v>
      </c>
      <c r="E438" s="404">
        <v>24089</v>
      </c>
      <c r="F438" s="404">
        <v>0</v>
      </c>
      <c r="G438" s="404">
        <v>0</v>
      </c>
      <c r="H438" s="404">
        <v>15450</v>
      </c>
      <c r="I438" s="404">
        <v>0</v>
      </c>
      <c r="J438" s="404">
        <v>32002</v>
      </c>
      <c r="K438" s="404">
        <v>0</v>
      </c>
      <c r="L438" s="404">
        <v>489507</v>
      </c>
      <c r="M438" s="404" t="e">
        <f>'03'!#REF!+'04'!#REF!</f>
        <v>#REF!</v>
      </c>
      <c r="N438" s="404" t="e">
        <f t="shared" si="97"/>
        <v>#REF!</v>
      </c>
      <c r="O438" s="404" t="e">
        <f>'07'!#REF!</f>
        <v>#REF!</v>
      </c>
      <c r="P438" s="404" t="e">
        <f t="shared" si="98"/>
        <v>#REF!</v>
      </c>
    </row>
    <row r="439" spans="1:16" ht="29.25" customHeight="1" hidden="1">
      <c r="A439" s="390" t="s">
        <v>1</v>
      </c>
      <c r="B439" s="391" t="s">
        <v>134</v>
      </c>
      <c r="C439" s="399">
        <f>D439+K439+L439</f>
        <v>200</v>
      </c>
      <c r="D439" s="399">
        <f>E439+F439+G439+H439+I439+J439</f>
        <v>200</v>
      </c>
      <c r="E439" s="404">
        <v>200</v>
      </c>
      <c r="F439" s="404">
        <v>0</v>
      </c>
      <c r="G439" s="404">
        <v>0</v>
      </c>
      <c r="H439" s="404">
        <v>0</v>
      </c>
      <c r="I439" s="404">
        <v>0</v>
      </c>
      <c r="J439" s="404">
        <v>0</v>
      </c>
      <c r="K439" s="404">
        <v>0</v>
      </c>
      <c r="L439" s="404">
        <v>0</v>
      </c>
      <c r="M439" s="404" t="e">
        <f>'03'!#REF!+'04'!#REF!</f>
        <v>#REF!</v>
      </c>
      <c r="N439" s="404" t="e">
        <f t="shared" si="97"/>
        <v>#REF!</v>
      </c>
      <c r="O439" s="404" t="e">
        <f>'07'!#REF!</f>
        <v>#REF!</v>
      </c>
      <c r="P439" s="404" t="e">
        <f t="shared" si="98"/>
        <v>#REF!</v>
      </c>
    </row>
    <row r="440" spans="1:16" ht="29.25" customHeight="1" hidden="1">
      <c r="A440" s="390" t="s">
        <v>9</v>
      </c>
      <c r="B440" s="391" t="s">
        <v>135</v>
      </c>
      <c r="C440" s="399">
        <f>D440+K440+L440</f>
        <v>0</v>
      </c>
      <c r="D440" s="399">
        <f>E440+F440+G440+H440+I440+J440</f>
        <v>0</v>
      </c>
      <c r="E440" s="404">
        <v>0</v>
      </c>
      <c r="F440" s="404">
        <v>0</v>
      </c>
      <c r="G440" s="404">
        <v>0</v>
      </c>
      <c r="H440" s="404">
        <v>0</v>
      </c>
      <c r="I440" s="404">
        <v>0</v>
      </c>
      <c r="J440" s="404">
        <v>0</v>
      </c>
      <c r="K440" s="404">
        <v>0</v>
      </c>
      <c r="L440" s="404">
        <v>0</v>
      </c>
      <c r="M440" s="404" t="e">
        <f>'03'!#REF!+'04'!#REF!</f>
        <v>#REF!</v>
      </c>
      <c r="N440" s="404" t="e">
        <f t="shared" si="97"/>
        <v>#REF!</v>
      </c>
      <c r="O440" s="404" t="e">
        <f>'07'!#REF!</f>
        <v>#REF!</v>
      </c>
      <c r="P440" s="404" t="e">
        <f t="shared" si="98"/>
        <v>#REF!</v>
      </c>
    </row>
    <row r="441" spans="1:16" ht="29.25" customHeight="1" hidden="1">
      <c r="A441" s="390" t="s">
        <v>136</v>
      </c>
      <c r="B441" s="391" t="s">
        <v>137</v>
      </c>
      <c r="C441" s="399">
        <f>C442+C451</f>
        <v>5448892</v>
      </c>
      <c r="D441" s="399">
        <f aca="true" t="shared" si="99" ref="D441:L441">D442+D451</f>
        <v>447671</v>
      </c>
      <c r="E441" s="399">
        <f t="shared" si="99"/>
        <v>262268</v>
      </c>
      <c r="F441" s="399">
        <f t="shared" si="99"/>
        <v>0</v>
      </c>
      <c r="G441" s="399">
        <f t="shared" si="99"/>
        <v>115140</v>
      </c>
      <c r="H441" s="399">
        <f t="shared" si="99"/>
        <v>16950</v>
      </c>
      <c r="I441" s="399">
        <f t="shared" si="99"/>
        <v>21311</v>
      </c>
      <c r="J441" s="399">
        <f t="shared" si="99"/>
        <v>32002</v>
      </c>
      <c r="K441" s="399">
        <f t="shared" si="99"/>
        <v>0</v>
      </c>
      <c r="L441" s="399">
        <f t="shared" si="99"/>
        <v>5001221</v>
      </c>
      <c r="M441" s="399" t="e">
        <f>'03'!#REF!+'04'!#REF!</f>
        <v>#REF!</v>
      </c>
      <c r="N441" s="399" t="e">
        <f t="shared" si="97"/>
        <v>#REF!</v>
      </c>
      <c r="O441" s="399" t="e">
        <f>'07'!#REF!</f>
        <v>#REF!</v>
      </c>
      <c r="P441" s="399" t="e">
        <f t="shared" si="98"/>
        <v>#REF!</v>
      </c>
    </row>
    <row r="442" spans="1:16" ht="29.25" customHeight="1" hidden="1">
      <c r="A442" s="390" t="s">
        <v>52</v>
      </c>
      <c r="B442" s="425" t="s">
        <v>138</v>
      </c>
      <c r="C442" s="399">
        <f>SUM(C443:C450)</f>
        <v>5109785</v>
      </c>
      <c r="D442" s="399">
        <f aca="true" t="shared" si="100" ref="D442:L442">SUM(D443:D450)</f>
        <v>108564</v>
      </c>
      <c r="E442" s="399">
        <f t="shared" si="100"/>
        <v>56612</v>
      </c>
      <c r="F442" s="399">
        <f t="shared" si="100"/>
        <v>0</v>
      </c>
      <c r="G442" s="399">
        <f t="shared" si="100"/>
        <v>4500</v>
      </c>
      <c r="H442" s="399">
        <f t="shared" si="100"/>
        <v>15450</v>
      </c>
      <c r="I442" s="399">
        <f t="shared" si="100"/>
        <v>0</v>
      </c>
      <c r="J442" s="399">
        <f t="shared" si="100"/>
        <v>32002</v>
      </c>
      <c r="K442" s="399">
        <f t="shared" si="100"/>
        <v>0</v>
      </c>
      <c r="L442" s="399">
        <f t="shared" si="100"/>
        <v>5001221</v>
      </c>
      <c r="M442" s="399" t="e">
        <f>'03'!#REF!+'04'!#REF!</f>
        <v>#REF!</v>
      </c>
      <c r="N442" s="399" t="e">
        <f t="shared" si="97"/>
        <v>#REF!</v>
      </c>
      <c r="O442" s="399" t="e">
        <f>'07'!#REF!</f>
        <v>#REF!</v>
      </c>
      <c r="P442" s="399" t="e">
        <f t="shared" si="98"/>
        <v>#REF!</v>
      </c>
    </row>
    <row r="443" spans="1:16" ht="29.25" customHeight="1" hidden="1">
      <c r="A443" s="423" t="s">
        <v>54</v>
      </c>
      <c r="B443" s="424" t="s">
        <v>139</v>
      </c>
      <c r="C443" s="399">
        <f aca="true" t="shared" si="101" ref="C443:C451">D443+K443+L443</f>
        <v>96608</v>
      </c>
      <c r="D443" s="399">
        <f aca="true" t="shared" si="102" ref="D443:D451">E443+F443+G443+H443+I443+J443</f>
        <v>53844</v>
      </c>
      <c r="E443" s="404">
        <v>9692</v>
      </c>
      <c r="F443" s="404">
        <v>0</v>
      </c>
      <c r="G443" s="404">
        <v>0</v>
      </c>
      <c r="H443" s="404">
        <v>12150</v>
      </c>
      <c r="I443" s="404">
        <v>0</v>
      </c>
      <c r="J443" s="404">
        <v>32002</v>
      </c>
      <c r="K443" s="404">
        <v>0</v>
      </c>
      <c r="L443" s="404">
        <v>42764</v>
      </c>
      <c r="M443" s="404" t="e">
        <f>'03'!#REF!+'04'!#REF!</f>
        <v>#REF!</v>
      </c>
      <c r="N443" s="404" t="e">
        <f t="shared" si="97"/>
        <v>#REF!</v>
      </c>
      <c r="O443" s="404" t="e">
        <f>'07'!#REF!</f>
        <v>#REF!</v>
      </c>
      <c r="P443" s="404" t="e">
        <f t="shared" si="98"/>
        <v>#REF!</v>
      </c>
    </row>
    <row r="444" spans="1:16" ht="29.25" customHeight="1" hidden="1">
      <c r="A444" s="423" t="s">
        <v>55</v>
      </c>
      <c r="B444" s="424" t="s">
        <v>140</v>
      </c>
      <c r="C444" s="399">
        <f t="shared" si="101"/>
        <v>0</v>
      </c>
      <c r="D444" s="399">
        <f t="shared" si="102"/>
        <v>0</v>
      </c>
      <c r="E444" s="404">
        <v>0</v>
      </c>
      <c r="F444" s="404">
        <v>0</v>
      </c>
      <c r="G444" s="404">
        <v>0</v>
      </c>
      <c r="H444" s="404">
        <v>0</v>
      </c>
      <c r="I444" s="404">
        <v>0</v>
      </c>
      <c r="J444" s="404">
        <v>0</v>
      </c>
      <c r="K444" s="404">
        <v>0</v>
      </c>
      <c r="L444" s="404">
        <v>0</v>
      </c>
      <c r="M444" s="404" t="e">
        <f>'03'!#REF!+'04'!#REF!</f>
        <v>#REF!</v>
      </c>
      <c r="N444" s="404" t="e">
        <f t="shared" si="97"/>
        <v>#REF!</v>
      </c>
      <c r="O444" s="404" t="e">
        <f>'07'!#REF!</f>
        <v>#REF!</v>
      </c>
      <c r="P444" s="404" t="e">
        <f t="shared" si="98"/>
        <v>#REF!</v>
      </c>
    </row>
    <row r="445" spans="1:16" ht="29.25" customHeight="1" hidden="1">
      <c r="A445" s="423" t="s">
        <v>141</v>
      </c>
      <c r="B445" s="424" t="s">
        <v>202</v>
      </c>
      <c r="C445" s="399">
        <f t="shared" si="101"/>
        <v>0</v>
      </c>
      <c r="D445" s="399">
        <f t="shared" si="102"/>
        <v>0</v>
      </c>
      <c r="E445" s="404">
        <v>0</v>
      </c>
      <c r="F445" s="404">
        <v>0</v>
      </c>
      <c r="G445" s="404">
        <v>0</v>
      </c>
      <c r="H445" s="404">
        <v>0</v>
      </c>
      <c r="I445" s="404">
        <v>0</v>
      </c>
      <c r="J445" s="404">
        <v>0</v>
      </c>
      <c r="K445" s="404">
        <v>0</v>
      </c>
      <c r="L445" s="404">
        <v>0</v>
      </c>
      <c r="M445" s="404" t="e">
        <f>'03'!#REF!</f>
        <v>#REF!</v>
      </c>
      <c r="N445" s="404" t="e">
        <f t="shared" si="97"/>
        <v>#REF!</v>
      </c>
      <c r="O445" s="404" t="e">
        <f>'07'!#REF!</f>
        <v>#REF!</v>
      </c>
      <c r="P445" s="404" t="e">
        <f t="shared" si="98"/>
        <v>#REF!</v>
      </c>
    </row>
    <row r="446" spans="1:16" ht="29.25" customHeight="1" hidden="1">
      <c r="A446" s="423" t="s">
        <v>143</v>
      </c>
      <c r="B446" s="424" t="s">
        <v>142</v>
      </c>
      <c r="C446" s="399">
        <f t="shared" si="101"/>
        <v>539464</v>
      </c>
      <c r="D446" s="399">
        <f t="shared" si="102"/>
        <v>54720</v>
      </c>
      <c r="E446" s="404">
        <v>46920</v>
      </c>
      <c r="F446" s="404"/>
      <c r="G446" s="404">
        <v>4500</v>
      </c>
      <c r="H446" s="404">
        <v>3300</v>
      </c>
      <c r="I446" s="404">
        <v>0</v>
      </c>
      <c r="J446" s="404">
        <v>0</v>
      </c>
      <c r="K446" s="404">
        <v>0</v>
      </c>
      <c r="L446" s="404">
        <v>484744</v>
      </c>
      <c r="M446" s="404" t="e">
        <f>'03'!#REF!+'04'!#REF!</f>
        <v>#REF!</v>
      </c>
      <c r="N446" s="404" t="e">
        <f t="shared" si="97"/>
        <v>#REF!</v>
      </c>
      <c r="O446" s="404" t="e">
        <f>'07'!#REF!</f>
        <v>#REF!</v>
      </c>
      <c r="P446" s="404" t="e">
        <f t="shared" si="98"/>
        <v>#REF!</v>
      </c>
    </row>
    <row r="447" spans="1:16" ht="29.25" customHeight="1" hidden="1">
      <c r="A447" s="423" t="s">
        <v>145</v>
      </c>
      <c r="B447" s="424" t="s">
        <v>144</v>
      </c>
      <c r="C447" s="399">
        <f t="shared" si="101"/>
        <v>1936348</v>
      </c>
      <c r="D447" s="399">
        <f t="shared" si="102"/>
        <v>0</v>
      </c>
      <c r="E447" s="404">
        <v>0</v>
      </c>
      <c r="F447" s="404">
        <v>0</v>
      </c>
      <c r="G447" s="404">
        <v>0</v>
      </c>
      <c r="H447" s="404">
        <v>0</v>
      </c>
      <c r="I447" s="404">
        <v>0</v>
      </c>
      <c r="J447" s="404">
        <v>0</v>
      </c>
      <c r="K447" s="404">
        <v>0</v>
      </c>
      <c r="L447" s="404">
        <v>1936348</v>
      </c>
      <c r="M447" s="404" t="e">
        <f>'03'!#REF!+'04'!#REF!</f>
        <v>#REF!</v>
      </c>
      <c r="N447" s="404" t="e">
        <f t="shared" si="97"/>
        <v>#REF!</v>
      </c>
      <c r="O447" s="404" t="e">
        <f>'07'!#REF!</f>
        <v>#REF!</v>
      </c>
      <c r="P447" s="404" t="e">
        <f t="shared" si="98"/>
        <v>#REF!</v>
      </c>
    </row>
    <row r="448" spans="1:16" ht="29.25" customHeight="1" hidden="1">
      <c r="A448" s="423" t="s">
        <v>147</v>
      </c>
      <c r="B448" s="424" t="s">
        <v>146</v>
      </c>
      <c r="C448" s="399">
        <f t="shared" si="101"/>
        <v>0</v>
      </c>
      <c r="D448" s="399">
        <f t="shared" si="102"/>
        <v>0</v>
      </c>
      <c r="E448" s="404">
        <v>0</v>
      </c>
      <c r="F448" s="404">
        <v>0</v>
      </c>
      <c r="G448" s="404">
        <v>0</v>
      </c>
      <c r="H448" s="404">
        <v>0</v>
      </c>
      <c r="I448" s="404">
        <v>0</v>
      </c>
      <c r="J448" s="404">
        <v>0</v>
      </c>
      <c r="K448" s="404">
        <v>0</v>
      </c>
      <c r="L448" s="404">
        <v>0</v>
      </c>
      <c r="M448" s="404" t="e">
        <f>'03'!#REF!+'04'!#REF!</f>
        <v>#REF!</v>
      </c>
      <c r="N448" s="404" t="e">
        <f t="shared" si="97"/>
        <v>#REF!</v>
      </c>
      <c r="O448" s="404" t="e">
        <f>'07'!#REF!</f>
        <v>#REF!</v>
      </c>
      <c r="P448" s="404" t="e">
        <f t="shared" si="98"/>
        <v>#REF!</v>
      </c>
    </row>
    <row r="449" spans="1:16" ht="29.25" customHeight="1" hidden="1">
      <c r="A449" s="423" t="s">
        <v>149</v>
      </c>
      <c r="B449" s="426" t="s">
        <v>148</v>
      </c>
      <c r="C449" s="399">
        <f t="shared" si="101"/>
        <v>0</v>
      </c>
      <c r="D449" s="399">
        <f t="shared" si="102"/>
        <v>0</v>
      </c>
      <c r="E449" s="404">
        <v>0</v>
      </c>
      <c r="F449" s="404">
        <v>0</v>
      </c>
      <c r="G449" s="404">
        <v>0</v>
      </c>
      <c r="H449" s="404">
        <v>0</v>
      </c>
      <c r="I449" s="404">
        <v>0</v>
      </c>
      <c r="J449" s="404">
        <v>0</v>
      </c>
      <c r="K449" s="404">
        <v>0</v>
      </c>
      <c r="L449" s="404">
        <v>0</v>
      </c>
      <c r="M449" s="404" t="e">
        <f>'03'!#REF!+'04'!#REF!</f>
        <v>#REF!</v>
      </c>
      <c r="N449" s="404" t="e">
        <f t="shared" si="97"/>
        <v>#REF!</v>
      </c>
      <c r="O449" s="404" t="e">
        <f>'07'!#REF!</f>
        <v>#REF!</v>
      </c>
      <c r="P449" s="404" t="e">
        <f t="shared" si="98"/>
        <v>#REF!</v>
      </c>
    </row>
    <row r="450" spans="1:16" ht="29.25" customHeight="1" hidden="1">
      <c r="A450" s="423" t="s">
        <v>186</v>
      </c>
      <c r="B450" s="424" t="s">
        <v>150</v>
      </c>
      <c r="C450" s="399">
        <f t="shared" si="101"/>
        <v>2537365</v>
      </c>
      <c r="D450" s="399">
        <f t="shared" si="102"/>
        <v>0</v>
      </c>
      <c r="E450" s="404">
        <v>0</v>
      </c>
      <c r="F450" s="404">
        <v>0</v>
      </c>
      <c r="G450" s="404">
        <v>0</v>
      </c>
      <c r="H450" s="404">
        <v>0</v>
      </c>
      <c r="I450" s="404">
        <v>0</v>
      </c>
      <c r="J450" s="404">
        <v>0</v>
      </c>
      <c r="K450" s="404">
        <v>0</v>
      </c>
      <c r="L450" s="404">
        <v>2537365</v>
      </c>
      <c r="M450" s="404" t="e">
        <f>'03'!#REF!+'04'!#REF!</f>
        <v>#REF!</v>
      </c>
      <c r="N450" s="404" t="e">
        <f t="shared" si="97"/>
        <v>#REF!</v>
      </c>
      <c r="O450" s="404" t="e">
        <f>'07'!#REF!</f>
        <v>#REF!</v>
      </c>
      <c r="P450" s="404" t="e">
        <f t="shared" si="98"/>
        <v>#REF!</v>
      </c>
    </row>
    <row r="451" spans="1:16" ht="29.25" customHeight="1" hidden="1">
      <c r="A451" s="390" t="s">
        <v>53</v>
      </c>
      <c r="B451" s="391" t="s">
        <v>151</v>
      </c>
      <c r="C451" s="399">
        <f t="shared" si="101"/>
        <v>339107</v>
      </c>
      <c r="D451" s="399">
        <f t="shared" si="102"/>
        <v>339107</v>
      </c>
      <c r="E451" s="404">
        <v>205656</v>
      </c>
      <c r="F451" s="404">
        <v>0</v>
      </c>
      <c r="G451" s="404">
        <v>110640</v>
      </c>
      <c r="H451" s="404">
        <v>1500</v>
      </c>
      <c r="I451" s="404">
        <v>21311</v>
      </c>
      <c r="J451" s="404">
        <v>0</v>
      </c>
      <c r="K451" s="404">
        <v>0</v>
      </c>
      <c r="L451" s="404">
        <v>0</v>
      </c>
      <c r="M451" s="399" t="e">
        <f>'03'!#REF!+'04'!#REF!</f>
        <v>#REF!</v>
      </c>
      <c r="N451" s="399" t="e">
        <f t="shared" si="97"/>
        <v>#REF!</v>
      </c>
      <c r="O451" s="399" t="e">
        <f>'07'!#REF!</f>
        <v>#REF!</v>
      </c>
      <c r="P451" s="399" t="e">
        <f t="shared" si="98"/>
        <v>#REF!</v>
      </c>
    </row>
    <row r="452" spans="1:16" ht="29.25" customHeight="1" hidden="1">
      <c r="A452" s="455" t="s">
        <v>76</v>
      </c>
      <c r="B452" s="470" t="s">
        <v>215</v>
      </c>
      <c r="C452" s="1015">
        <f>(C443+C444+C445)/C442</f>
        <v>0.0189064706244979</v>
      </c>
      <c r="D452" s="392">
        <f aca="true" t="shared" si="103" ref="D452:L452">(D443+D444+D445)/D442</f>
        <v>0.4959655134298663</v>
      </c>
      <c r="E452" s="1015">
        <f t="shared" si="103"/>
        <v>0.1712004522009468</v>
      </c>
      <c r="F452" s="1015" t="e">
        <f t="shared" si="103"/>
        <v>#DIV/0!</v>
      </c>
      <c r="G452" s="1015">
        <f t="shared" si="103"/>
        <v>0</v>
      </c>
      <c r="H452" s="1015">
        <f t="shared" si="103"/>
        <v>0.7864077669902912</v>
      </c>
      <c r="I452" s="1015" t="e">
        <f t="shared" si="103"/>
        <v>#DIV/0!</v>
      </c>
      <c r="J452" s="1015">
        <f t="shared" si="103"/>
        <v>1</v>
      </c>
      <c r="K452" s="1015" t="e">
        <f t="shared" si="103"/>
        <v>#DIV/0!</v>
      </c>
      <c r="L452" s="1015">
        <f t="shared" si="103"/>
        <v>0.008550711916150077</v>
      </c>
      <c r="M452" s="417"/>
      <c r="N452" s="417"/>
      <c r="O452" s="417"/>
      <c r="P452" s="417"/>
    </row>
    <row r="453" spans="1:16" ht="15.75" hidden="1">
      <c r="A453" s="1455" t="s">
        <v>500</v>
      </c>
      <c r="B453" s="1455"/>
      <c r="C453" s="404">
        <f>C436-C439-C440-C441</f>
        <v>0</v>
      </c>
      <c r="D453" s="404">
        <f aca="true" t="shared" si="104" ref="D453:L453">D436-D439-D440-D441</f>
        <v>0</v>
      </c>
      <c r="E453" s="404">
        <f t="shared" si="104"/>
        <v>0</v>
      </c>
      <c r="F453" s="404">
        <f t="shared" si="104"/>
        <v>0</v>
      </c>
      <c r="G453" s="404">
        <f t="shared" si="104"/>
        <v>0</v>
      </c>
      <c r="H453" s="404">
        <f t="shared" si="104"/>
        <v>0</v>
      </c>
      <c r="I453" s="404">
        <f t="shared" si="104"/>
        <v>0</v>
      </c>
      <c r="J453" s="404">
        <f t="shared" si="104"/>
        <v>0</v>
      </c>
      <c r="K453" s="404">
        <f t="shared" si="104"/>
        <v>0</v>
      </c>
      <c r="L453" s="404">
        <f t="shared" si="104"/>
        <v>0</v>
      </c>
      <c r="M453" s="417"/>
      <c r="N453" s="417"/>
      <c r="O453" s="417"/>
      <c r="P453" s="417"/>
    </row>
    <row r="454" spans="1:16" ht="15.75" hidden="1">
      <c r="A454" s="1456" t="s">
        <v>501</v>
      </c>
      <c r="B454" s="1456"/>
      <c r="C454" s="404">
        <f>C441-C442-C451</f>
        <v>0</v>
      </c>
      <c r="D454" s="404">
        <f aca="true" t="shared" si="105" ref="D454:L454">D441-D442-D451</f>
        <v>0</v>
      </c>
      <c r="E454" s="404">
        <f t="shared" si="105"/>
        <v>0</v>
      </c>
      <c r="F454" s="404">
        <f t="shared" si="105"/>
        <v>0</v>
      </c>
      <c r="G454" s="404">
        <f t="shared" si="105"/>
        <v>0</v>
      </c>
      <c r="H454" s="404">
        <f t="shared" si="105"/>
        <v>0</v>
      </c>
      <c r="I454" s="404">
        <f t="shared" si="105"/>
        <v>0</v>
      </c>
      <c r="J454" s="404">
        <f t="shared" si="105"/>
        <v>0</v>
      </c>
      <c r="K454" s="404">
        <f t="shared" si="105"/>
        <v>0</v>
      </c>
      <c r="L454" s="404">
        <f t="shared" si="105"/>
        <v>0</v>
      </c>
      <c r="M454" s="417"/>
      <c r="N454" s="417"/>
      <c r="O454" s="417"/>
      <c r="P454" s="417"/>
    </row>
    <row r="455" spans="1:12" ht="18.75" hidden="1">
      <c r="A455" s="731"/>
      <c r="B455" s="471" t="s">
        <v>520</v>
      </c>
      <c r="C455" s="471"/>
      <c r="D455" s="458"/>
      <c r="E455" s="458"/>
      <c r="F455" s="458"/>
      <c r="G455" s="1498" t="s">
        <v>520</v>
      </c>
      <c r="H455" s="1498"/>
      <c r="I455" s="1498"/>
      <c r="J455" s="1498"/>
      <c r="K455" s="1498"/>
      <c r="L455" s="1498"/>
    </row>
    <row r="456" spans="1:12" ht="18.75" hidden="1">
      <c r="A456" s="1499" t="s">
        <v>4</v>
      </c>
      <c r="B456" s="1499"/>
      <c r="C456" s="1499"/>
      <c r="D456" s="1499"/>
      <c r="E456" s="458"/>
      <c r="F456" s="458"/>
      <c r="G456" s="472"/>
      <c r="H456" s="1500" t="s">
        <v>521</v>
      </c>
      <c r="I456" s="1500"/>
      <c r="J456" s="1500"/>
      <c r="K456" s="1500"/>
      <c r="L456" s="1500"/>
    </row>
    <row r="457" ht="15.75" hidden="1"/>
    <row r="458" ht="15.75" hidden="1"/>
    <row r="459" ht="15.75" hidden="1"/>
    <row r="460" ht="15.75" hidden="1"/>
    <row r="461" ht="15.75" hidden="1"/>
    <row r="462" ht="15.75" hidden="1"/>
    <row r="463" ht="15.75" hidden="1"/>
    <row r="464" ht="15.75" hidden="1"/>
    <row r="465" ht="15.75" hidden="1"/>
    <row r="466" ht="15.75" hidden="1"/>
    <row r="467" ht="15.75" hidden="1"/>
    <row r="468" spans="1:12" ht="16.5" hidden="1">
      <c r="A468" s="1465" t="s">
        <v>33</v>
      </c>
      <c r="B468" s="1466"/>
      <c r="C468" s="463"/>
      <c r="D468" s="1462" t="s">
        <v>79</v>
      </c>
      <c r="E468" s="1462"/>
      <c r="F468" s="1462"/>
      <c r="G468" s="1462"/>
      <c r="H468" s="1462"/>
      <c r="I468" s="1462"/>
      <c r="J468" s="1462"/>
      <c r="K468" s="1483"/>
      <c r="L468" s="1483"/>
    </row>
    <row r="469" spans="1:12" ht="16.5" hidden="1">
      <c r="A469" s="1461" t="s">
        <v>344</v>
      </c>
      <c r="B469" s="1461"/>
      <c r="C469" s="1461"/>
      <c r="D469" s="1462" t="s">
        <v>216</v>
      </c>
      <c r="E469" s="1462"/>
      <c r="F469" s="1462"/>
      <c r="G469" s="1462"/>
      <c r="H469" s="1462"/>
      <c r="I469" s="1462"/>
      <c r="J469" s="1462"/>
      <c r="K469" s="1464" t="s">
        <v>517</v>
      </c>
      <c r="L469" s="1464"/>
    </row>
    <row r="470" spans="1:12" ht="16.5" hidden="1">
      <c r="A470" s="1461" t="s">
        <v>345</v>
      </c>
      <c r="B470" s="1461"/>
      <c r="C470" s="1006"/>
      <c r="D470" s="1484" t="s">
        <v>11</v>
      </c>
      <c r="E470" s="1484"/>
      <c r="F470" s="1484"/>
      <c r="G470" s="1484"/>
      <c r="H470" s="1484"/>
      <c r="I470" s="1484"/>
      <c r="J470" s="1484"/>
      <c r="K470" s="1483"/>
      <c r="L470" s="1483"/>
    </row>
    <row r="471" spans="1:12" ht="15.75" hidden="1">
      <c r="A471" s="1008" t="s">
        <v>119</v>
      </c>
      <c r="B471" s="1008"/>
      <c r="C471" s="413"/>
      <c r="D471" s="464"/>
      <c r="E471" s="464"/>
      <c r="F471" s="465"/>
      <c r="G471" s="465"/>
      <c r="H471" s="465"/>
      <c r="I471" s="465"/>
      <c r="J471" s="465"/>
      <c r="K471" s="1492"/>
      <c r="L471" s="1492"/>
    </row>
    <row r="472" spans="1:12" ht="15.75" hidden="1">
      <c r="A472" s="464"/>
      <c r="B472" s="464" t="s">
        <v>94</v>
      </c>
      <c r="C472" s="464"/>
      <c r="D472" s="464"/>
      <c r="E472" s="464"/>
      <c r="F472" s="464"/>
      <c r="G472" s="464"/>
      <c r="H472" s="464"/>
      <c r="I472" s="464"/>
      <c r="J472" s="464"/>
      <c r="K472" s="1467"/>
      <c r="L472" s="1467"/>
    </row>
    <row r="473" spans="1:12" ht="15.75" hidden="1">
      <c r="A473" s="1070" t="s">
        <v>71</v>
      </c>
      <c r="B473" s="1071"/>
      <c r="C473" s="1450" t="s">
        <v>38</v>
      </c>
      <c r="D473" s="1468" t="s">
        <v>339</v>
      </c>
      <c r="E473" s="1468"/>
      <c r="F473" s="1468"/>
      <c r="G473" s="1468"/>
      <c r="H473" s="1468"/>
      <c r="I473" s="1468"/>
      <c r="J473" s="1468"/>
      <c r="K473" s="1468"/>
      <c r="L473" s="1468"/>
    </row>
    <row r="474" spans="1:12" ht="15.75" hidden="1">
      <c r="A474" s="1072"/>
      <c r="B474" s="1073"/>
      <c r="C474" s="1450"/>
      <c r="D474" s="1493" t="s">
        <v>207</v>
      </c>
      <c r="E474" s="1494"/>
      <c r="F474" s="1494"/>
      <c r="G474" s="1494"/>
      <c r="H474" s="1494"/>
      <c r="I474" s="1494"/>
      <c r="J474" s="1495"/>
      <c r="K474" s="1485" t="s">
        <v>208</v>
      </c>
      <c r="L474" s="1485" t="s">
        <v>209</v>
      </c>
    </row>
    <row r="475" spans="1:12" ht="15.75" hidden="1">
      <c r="A475" s="1072"/>
      <c r="B475" s="1073"/>
      <c r="C475" s="1450"/>
      <c r="D475" s="1488" t="s">
        <v>37</v>
      </c>
      <c r="E475" s="1489" t="s">
        <v>7</v>
      </c>
      <c r="F475" s="1490"/>
      <c r="G475" s="1490"/>
      <c r="H475" s="1490"/>
      <c r="I475" s="1490"/>
      <c r="J475" s="1491"/>
      <c r="K475" s="1496"/>
      <c r="L475" s="1486"/>
    </row>
    <row r="476" spans="1:16" ht="15.75" hidden="1">
      <c r="A476" s="1453"/>
      <c r="B476" s="1454"/>
      <c r="C476" s="1450"/>
      <c r="D476" s="1488"/>
      <c r="E476" s="466" t="s">
        <v>210</v>
      </c>
      <c r="F476" s="466" t="s">
        <v>211</v>
      </c>
      <c r="G476" s="466" t="s">
        <v>212</v>
      </c>
      <c r="H476" s="466" t="s">
        <v>213</v>
      </c>
      <c r="I476" s="466" t="s">
        <v>346</v>
      </c>
      <c r="J476" s="466" t="s">
        <v>214</v>
      </c>
      <c r="K476" s="1497"/>
      <c r="L476" s="1487"/>
      <c r="M476" s="1448" t="s">
        <v>502</v>
      </c>
      <c r="N476" s="1448"/>
      <c r="O476" s="1448"/>
      <c r="P476" s="1448"/>
    </row>
    <row r="477" spans="1:16" ht="15.75" hidden="1">
      <c r="A477" s="1451" t="s">
        <v>6</v>
      </c>
      <c r="B477" s="1452"/>
      <c r="C477" s="467">
        <v>1</v>
      </c>
      <c r="D477" s="468">
        <v>2</v>
      </c>
      <c r="E477" s="467">
        <v>3</v>
      </c>
      <c r="F477" s="468">
        <v>4</v>
      </c>
      <c r="G477" s="467">
        <v>5</v>
      </c>
      <c r="H477" s="468">
        <v>6</v>
      </c>
      <c r="I477" s="467">
        <v>7</v>
      </c>
      <c r="J477" s="468">
        <v>8</v>
      </c>
      <c r="K477" s="467">
        <v>9</v>
      </c>
      <c r="L477" s="468">
        <v>10</v>
      </c>
      <c r="M477" s="469" t="s">
        <v>503</v>
      </c>
      <c r="N477" s="469" t="s">
        <v>506</v>
      </c>
      <c r="O477" s="469" t="s">
        <v>504</v>
      </c>
      <c r="P477" s="469" t="s">
        <v>505</v>
      </c>
    </row>
    <row r="478" spans="1:16" ht="29.25" customHeight="1" hidden="1">
      <c r="A478" s="420" t="s">
        <v>0</v>
      </c>
      <c r="B478" s="421" t="s">
        <v>131</v>
      </c>
      <c r="C478" s="399">
        <f>C479+C480</f>
        <v>922525</v>
      </c>
      <c r="D478" s="399">
        <f aca="true" t="shared" si="106" ref="D478:L478">D479+D480</f>
        <v>186914</v>
      </c>
      <c r="E478" s="399">
        <f t="shared" si="106"/>
        <v>67241</v>
      </c>
      <c r="F478" s="399">
        <f t="shared" si="106"/>
        <v>0</v>
      </c>
      <c r="G478" s="399">
        <f t="shared" si="106"/>
        <v>33200</v>
      </c>
      <c r="H478" s="399">
        <f t="shared" si="106"/>
        <v>8506</v>
      </c>
      <c r="I478" s="399">
        <f t="shared" si="106"/>
        <v>63550</v>
      </c>
      <c r="J478" s="399">
        <f t="shared" si="106"/>
        <v>14417</v>
      </c>
      <c r="K478" s="399">
        <f t="shared" si="106"/>
        <v>28000</v>
      </c>
      <c r="L478" s="399">
        <f t="shared" si="106"/>
        <v>707611</v>
      </c>
      <c r="M478" s="399" t="e">
        <f>'03'!#REF!+'04'!#REF!</f>
        <v>#REF!</v>
      </c>
      <c r="N478" s="399" t="e">
        <f>C478-M478</f>
        <v>#REF!</v>
      </c>
      <c r="O478" s="399" t="e">
        <f>'07'!#REF!</f>
        <v>#REF!</v>
      </c>
      <c r="P478" s="399" t="e">
        <f>C478-O478</f>
        <v>#REF!</v>
      </c>
    </row>
    <row r="479" spans="1:16" ht="29.25" customHeight="1" hidden="1">
      <c r="A479" s="423">
        <v>1</v>
      </c>
      <c r="B479" s="424" t="s">
        <v>132</v>
      </c>
      <c r="C479" s="399">
        <f>D479+K479+L479</f>
        <v>642794</v>
      </c>
      <c r="D479" s="399">
        <f>E479+F479+G479+H479+I479+J479</f>
        <v>146594</v>
      </c>
      <c r="E479" s="404">
        <v>52394</v>
      </c>
      <c r="F479" s="404"/>
      <c r="G479" s="404">
        <v>33200</v>
      </c>
      <c r="H479" s="404"/>
      <c r="I479" s="404">
        <v>61000</v>
      </c>
      <c r="J479" s="404"/>
      <c r="K479" s="404"/>
      <c r="L479" s="404">
        <v>496200</v>
      </c>
      <c r="M479" s="404" t="e">
        <f>'03'!#REF!+'04'!#REF!</f>
        <v>#REF!</v>
      </c>
      <c r="N479" s="404" t="e">
        <f aca="true" t="shared" si="107" ref="N479:N493">C479-M479</f>
        <v>#REF!</v>
      </c>
      <c r="O479" s="404" t="e">
        <f>'07'!#REF!</f>
        <v>#REF!</v>
      </c>
      <c r="P479" s="404" t="e">
        <f aca="true" t="shared" si="108" ref="P479:P493">C479-O479</f>
        <v>#REF!</v>
      </c>
    </row>
    <row r="480" spans="1:16" ht="29.25" customHeight="1" hidden="1">
      <c r="A480" s="423">
        <v>2</v>
      </c>
      <c r="B480" s="424" t="s">
        <v>133</v>
      </c>
      <c r="C480" s="399">
        <f>D480+K480+L480</f>
        <v>279731</v>
      </c>
      <c r="D480" s="399">
        <f>E480+F480+G480+H480+I480+J480</f>
        <v>40320</v>
      </c>
      <c r="E480" s="404">
        <v>14847</v>
      </c>
      <c r="F480" s="404"/>
      <c r="G480" s="404"/>
      <c r="H480" s="404">
        <v>8506</v>
      </c>
      <c r="I480" s="404">
        <v>2550</v>
      </c>
      <c r="J480" s="404">
        <v>14417</v>
      </c>
      <c r="K480" s="404">
        <v>28000</v>
      </c>
      <c r="L480" s="404">
        <v>211411</v>
      </c>
      <c r="M480" s="404" t="e">
        <f>'03'!#REF!+'04'!#REF!</f>
        <v>#REF!</v>
      </c>
      <c r="N480" s="404" t="e">
        <f t="shared" si="107"/>
        <v>#REF!</v>
      </c>
      <c r="O480" s="404" t="e">
        <f>'07'!#REF!</f>
        <v>#REF!</v>
      </c>
      <c r="P480" s="404" t="e">
        <f t="shared" si="108"/>
        <v>#REF!</v>
      </c>
    </row>
    <row r="481" spans="1:16" ht="29.25" customHeight="1" hidden="1">
      <c r="A481" s="390" t="s">
        <v>1</v>
      </c>
      <c r="B481" s="391" t="s">
        <v>134</v>
      </c>
      <c r="C481" s="399">
        <f>D481+K481+L481</f>
        <v>950</v>
      </c>
      <c r="D481" s="399">
        <f>E481+F481+G481+H481+I481+J481</f>
        <v>950</v>
      </c>
      <c r="E481" s="404">
        <v>650</v>
      </c>
      <c r="F481" s="404"/>
      <c r="G481" s="404"/>
      <c r="H481" s="404"/>
      <c r="I481" s="404">
        <v>300</v>
      </c>
      <c r="J481" s="404"/>
      <c r="K481" s="404"/>
      <c r="L481" s="404"/>
      <c r="M481" s="404" t="e">
        <f>'03'!#REF!+'04'!#REF!</f>
        <v>#REF!</v>
      </c>
      <c r="N481" s="404" t="e">
        <f t="shared" si="107"/>
        <v>#REF!</v>
      </c>
      <c r="O481" s="404" t="e">
        <f>'07'!#REF!</f>
        <v>#REF!</v>
      </c>
      <c r="P481" s="404" t="e">
        <f t="shared" si="108"/>
        <v>#REF!</v>
      </c>
    </row>
    <row r="482" spans="1:16" ht="29.25" customHeight="1" hidden="1">
      <c r="A482" s="390" t="s">
        <v>9</v>
      </c>
      <c r="B482" s="391" t="s">
        <v>135</v>
      </c>
      <c r="C482" s="399">
        <f>D482+K482+L482</f>
        <v>0</v>
      </c>
      <c r="D482" s="399">
        <f>E482+F482+G482+H482+I482+J482</f>
        <v>0</v>
      </c>
      <c r="E482" s="404"/>
      <c r="F482" s="404"/>
      <c r="G482" s="404"/>
      <c r="H482" s="404"/>
      <c r="I482" s="404"/>
      <c r="J482" s="404"/>
      <c r="K482" s="404"/>
      <c r="L482" s="404"/>
      <c r="M482" s="404" t="e">
        <f>'03'!#REF!+'04'!#REF!</f>
        <v>#REF!</v>
      </c>
      <c r="N482" s="404" t="e">
        <f t="shared" si="107"/>
        <v>#REF!</v>
      </c>
      <c r="O482" s="404" t="e">
        <f>'07'!#REF!</f>
        <v>#REF!</v>
      </c>
      <c r="P482" s="404" t="e">
        <f t="shared" si="108"/>
        <v>#REF!</v>
      </c>
    </row>
    <row r="483" spans="1:16" ht="29.25" customHeight="1" hidden="1">
      <c r="A483" s="390" t="s">
        <v>136</v>
      </c>
      <c r="B483" s="391" t="s">
        <v>137</v>
      </c>
      <c r="C483" s="399">
        <f>C484+C493</f>
        <v>921575</v>
      </c>
      <c r="D483" s="399">
        <f aca="true" t="shared" si="109" ref="D483:L483">D484+D493</f>
        <v>185964</v>
      </c>
      <c r="E483" s="399">
        <f t="shared" si="109"/>
        <v>66591</v>
      </c>
      <c r="F483" s="399">
        <f t="shared" si="109"/>
        <v>0</v>
      </c>
      <c r="G483" s="399">
        <f t="shared" si="109"/>
        <v>33200</v>
      </c>
      <c r="H483" s="399">
        <f t="shared" si="109"/>
        <v>8506</v>
      </c>
      <c r="I483" s="399">
        <f t="shared" si="109"/>
        <v>63250</v>
      </c>
      <c r="J483" s="399">
        <f t="shared" si="109"/>
        <v>14417</v>
      </c>
      <c r="K483" s="399">
        <f t="shared" si="109"/>
        <v>28000</v>
      </c>
      <c r="L483" s="399">
        <f t="shared" si="109"/>
        <v>707611</v>
      </c>
      <c r="M483" s="399" t="e">
        <f>'03'!#REF!+'04'!#REF!</f>
        <v>#REF!</v>
      </c>
      <c r="N483" s="399" t="e">
        <f t="shared" si="107"/>
        <v>#REF!</v>
      </c>
      <c r="O483" s="399" t="e">
        <f>'07'!#REF!</f>
        <v>#REF!</v>
      </c>
      <c r="P483" s="399" t="e">
        <f t="shared" si="108"/>
        <v>#REF!</v>
      </c>
    </row>
    <row r="484" spans="1:16" ht="29.25" customHeight="1" hidden="1">
      <c r="A484" s="390" t="s">
        <v>52</v>
      </c>
      <c r="B484" s="425" t="s">
        <v>138</v>
      </c>
      <c r="C484" s="399">
        <f>SUM(C485:C492)</f>
        <v>798931</v>
      </c>
      <c r="D484" s="399">
        <f aca="true" t="shared" si="110" ref="D484:L484">SUM(D485:D492)</f>
        <v>63320</v>
      </c>
      <c r="E484" s="399">
        <f t="shared" si="110"/>
        <v>40397</v>
      </c>
      <c r="F484" s="399">
        <f t="shared" si="110"/>
        <v>0</v>
      </c>
      <c r="G484" s="399">
        <f t="shared" si="110"/>
        <v>0</v>
      </c>
      <c r="H484" s="399">
        <f t="shared" si="110"/>
        <v>8506</v>
      </c>
      <c r="I484" s="399">
        <f t="shared" si="110"/>
        <v>0</v>
      </c>
      <c r="J484" s="399">
        <f t="shared" si="110"/>
        <v>14417</v>
      </c>
      <c r="K484" s="399">
        <f t="shared" si="110"/>
        <v>28000</v>
      </c>
      <c r="L484" s="399">
        <f t="shared" si="110"/>
        <v>707611</v>
      </c>
      <c r="M484" s="399" t="e">
        <f>'03'!#REF!+'04'!#REF!</f>
        <v>#REF!</v>
      </c>
      <c r="N484" s="399" t="e">
        <f t="shared" si="107"/>
        <v>#REF!</v>
      </c>
      <c r="O484" s="399" t="e">
        <f>'07'!#REF!</f>
        <v>#REF!</v>
      </c>
      <c r="P484" s="399" t="e">
        <f t="shared" si="108"/>
        <v>#REF!</v>
      </c>
    </row>
    <row r="485" spans="1:16" ht="29.25" customHeight="1" hidden="1">
      <c r="A485" s="423" t="s">
        <v>54</v>
      </c>
      <c r="B485" s="424" t="s">
        <v>139</v>
      </c>
      <c r="C485" s="399">
        <f aca="true" t="shared" si="111" ref="C485:C493">D485+K485+L485</f>
        <v>98600</v>
      </c>
      <c r="D485" s="399">
        <f aca="true" t="shared" si="112" ref="D485:D493">E485+F485+G485+H485+I485+J485</f>
        <v>34320</v>
      </c>
      <c r="E485" s="404">
        <v>11397</v>
      </c>
      <c r="F485" s="404"/>
      <c r="G485" s="404"/>
      <c r="H485" s="404">
        <v>8506</v>
      </c>
      <c r="I485" s="404"/>
      <c r="J485" s="404">
        <v>14417</v>
      </c>
      <c r="K485" s="404">
        <v>28000</v>
      </c>
      <c r="L485" s="404">
        <v>36280</v>
      </c>
      <c r="M485" s="404" t="e">
        <f>'03'!#REF!+'04'!#REF!</f>
        <v>#REF!</v>
      </c>
      <c r="N485" s="404" t="e">
        <f t="shared" si="107"/>
        <v>#REF!</v>
      </c>
      <c r="O485" s="404" t="e">
        <f>'07'!#REF!</f>
        <v>#REF!</v>
      </c>
      <c r="P485" s="404" t="e">
        <f t="shared" si="108"/>
        <v>#REF!</v>
      </c>
    </row>
    <row r="486" spans="1:16" ht="29.25" customHeight="1" hidden="1">
      <c r="A486" s="423" t="s">
        <v>55</v>
      </c>
      <c r="B486" s="424" t="s">
        <v>140</v>
      </c>
      <c r="C486" s="399">
        <f t="shared" si="111"/>
        <v>0</v>
      </c>
      <c r="D486" s="399">
        <f t="shared" si="112"/>
        <v>0</v>
      </c>
      <c r="E486" s="404"/>
      <c r="F486" s="404"/>
      <c r="G486" s="404"/>
      <c r="H486" s="404"/>
      <c r="I486" s="404"/>
      <c r="J486" s="404"/>
      <c r="K486" s="404"/>
      <c r="L486" s="404"/>
      <c r="M486" s="404" t="e">
        <f>'03'!#REF!+'04'!#REF!</f>
        <v>#REF!</v>
      </c>
      <c r="N486" s="404" t="e">
        <f t="shared" si="107"/>
        <v>#REF!</v>
      </c>
      <c r="O486" s="404" t="e">
        <f>'07'!#REF!</f>
        <v>#REF!</v>
      </c>
      <c r="P486" s="404" t="e">
        <f t="shared" si="108"/>
        <v>#REF!</v>
      </c>
    </row>
    <row r="487" spans="1:16" ht="29.25" customHeight="1" hidden="1">
      <c r="A487" s="423" t="s">
        <v>141</v>
      </c>
      <c r="B487" s="424" t="s">
        <v>202</v>
      </c>
      <c r="C487" s="399">
        <f t="shared" si="111"/>
        <v>0</v>
      </c>
      <c r="D487" s="399">
        <f t="shared" si="112"/>
        <v>0</v>
      </c>
      <c r="E487" s="404"/>
      <c r="F487" s="404"/>
      <c r="G487" s="404"/>
      <c r="H487" s="404"/>
      <c r="I487" s="404"/>
      <c r="J487" s="404"/>
      <c r="K487" s="404"/>
      <c r="L487" s="404"/>
      <c r="M487" s="404" t="e">
        <f>'03'!#REF!</f>
        <v>#REF!</v>
      </c>
      <c r="N487" s="404" t="e">
        <f t="shared" si="107"/>
        <v>#REF!</v>
      </c>
      <c r="O487" s="404" t="e">
        <f>'07'!#REF!</f>
        <v>#REF!</v>
      </c>
      <c r="P487" s="404" t="e">
        <f t="shared" si="108"/>
        <v>#REF!</v>
      </c>
    </row>
    <row r="488" spans="1:16" ht="29.25" customHeight="1" hidden="1">
      <c r="A488" s="423" t="s">
        <v>143</v>
      </c>
      <c r="B488" s="424" t="s">
        <v>142</v>
      </c>
      <c r="C488" s="399">
        <f t="shared" si="111"/>
        <v>236331</v>
      </c>
      <c r="D488" s="399">
        <f t="shared" si="112"/>
        <v>29000</v>
      </c>
      <c r="E488" s="404">
        <v>29000</v>
      </c>
      <c r="F488" s="404"/>
      <c r="G488" s="404"/>
      <c r="H488" s="404"/>
      <c r="I488" s="404"/>
      <c r="J488" s="404"/>
      <c r="K488" s="404"/>
      <c r="L488" s="404">
        <v>207331</v>
      </c>
      <c r="M488" s="404" t="e">
        <f>'03'!#REF!+'04'!#REF!</f>
        <v>#REF!</v>
      </c>
      <c r="N488" s="404" t="e">
        <f t="shared" si="107"/>
        <v>#REF!</v>
      </c>
      <c r="O488" s="404" t="e">
        <f>'07'!#REF!</f>
        <v>#REF!</v>
      </c>
      <c r="P488" s="404" t="e">
        <f t="shared" si="108"/>
        <v>#REF!</v>
      </c>
    </row>
    <row r="489" spans="1:16" ht="29.25" customHeight="1" hidden="1">
      <c r="A489" s="423" t="s">
        <v>145</v>
      </c>
      <c r="B489" s="424" t="s">
        <v>144</v>
      </c>
      <c r="C489" s="399">
        <f t="shared" si="111"/>
        <v>464000</v>
      </c>
      <c r="D489" s="399">
        <f t="shared" si="112"/>
        <v>0</v>
      </c>
      <c r="E489" s="404"/>
      <c r="F489" s="404"/>
      <c r="G489" s="404"/>
      <c r="H489" s="404"/>
      <c r="I489" s="404"/>
      <c r="J489" s="404"/>
      <c r="K489" s="404"/>
      <c r="L489" s="404">
        <v>464000</v>
      </c>
      <c r="M489" s="404" t="e">
        <f>'03'!#REF!+'04'!#REF!</f>
        <v>#REF!</v>
      </c>
      <c r="N489" s="404" t="e">
        <f t="shared" si="107"/>
        <v>#REF!</v>
      </c>
      <c r="O489" s="404" t="e">
        <f>'07'!#REF!</f>
        <v>#REF!</v>
      </c>
      <c r="P489" s="404" t="e">
        <f t="shared" si="108"/>
        <v>#REF!</v>
      </c>
    </row>
    <row r="490" spans="1:16" ht="29.25" customHeight="1" hidden="1">
      <c r="A490" s="423" t="s">
        <v>147</v>
      </c>
      <c r="B490" s="424" t="s">
        <v>146</v>
      </c>
      <c r="C490" s="399">
        <f t="shared" si="111"/>
        <v>0</v>
      </c>
      <c r="D490" s="399">
        <f t="shared" si="112"/>
        <v>0</v>
      </c>
      <c r="E490" s="404"/>
      <c r="F490" s="404"/>
      <c r="G490" s="404"/>
      <c r="H490" s="404"/>
      <c r="I490" s="404"/>
      <c r="J490" s="404"/>
      <c r="K490" s="404"/>
      <c r="L490" s="404"/>
      <c r="M490" s="404" t="e">
        <f>'03'!#REF!+'04'!#REF!</f>
        <v>#REF!</v>
      </c>
      <c r="N490" s="404" t="e">
        <f t="shared" si="107"/>
        <v>#REF!</v>
      </c>
      <c r="O490" s="404" t="e">
        <f>'07'!#REF!</f>
        <v>#REF!</v>
      </c>
      <c r="P490" s="404" t="e">
        <f t="shared" si="108"/>
        <v>#REF!</v>
      </c>
    </row>
    <row r="491" spans="1:16" ht="29.25" customHeight="1" hidden="1">
      <c r="A491" s="423" t="s">
        <v>149</v>
      </c>
      <c r="B491" s="426" t="s">
        <v>148</v>
      </c>
      <c r="C491" s="399">
        <f t="shared" si="111"/>
        <v>0</v>
      </c>
      <c r="D491" s="399">
        <f t="shared" si="112"/>
        <v>0</v>
      </c>
      <c r="E491" s="404"/>
      <c r="F491" s="404"/>
      <c r="G491" s="404"/>
      <c r="H491" s="404"/>
      <c r="I491" s="404"/>
      <c r="J491" s="404"/>
      <c r="K491" s="404"/>
      <c r="L491" s="404"/>
      <c r="M491" s="404" t="e">
        <f>'03'!#REF!+'04'!#REF!</f>
        <v>#REF!</v>
      </c>
      <c r="N491" s="404" t="e">
        <f t="shared" si="107"/>
        <v>#REF!</v>
      </c>
      <c r="O491" s="404" t="e">
        <f>'07'!#REF!</f>
        <v>#REF!</v>
      </c>
      <c r="P491" s="404" t="e">
        <f t="shared" si="108"/>
        <v>#REF!</v>
      </c>
    </row>
    <row r="492" spans="1:16" ht="29.25" customHeight="1" hidden="1">
      <c r="A492" s="423" t="s">
        <v>186</v>
      </c>
      <c r="B492" s="424" t="s">
        <v>150</v>
      </c>
      <c r="C492" s="399">
        <f t="shared" si="111"/>
        <v>0</v>
      </c>
      <c r="D492" s="399">
        <f t="shared" si="112"/>
        <v>0</v>
      </c>
      <c r="E492" s="404"/>
      <c r="F492" s="404"/>
      <c r="G492" s="404"/>
      <c r="H492" s="404"/>
      <c r="I492" s="404"/>
      <c r="J492" s="404"/>
      <c r="K492" s="404"/>
      <c r="L492" s="404"/>
      <c r="M492" s="404" t="e">
        <f>'03'!#REF!+'04'!#REF!</f>
        <v>#REF!</v>
      </c>
      <c r="N492" s="404" t="e">
        <f t="shared" si="107"/>
        <v>#REF!</v>
      </c>
      <c r="O492" s="404" t="e">
        <f>'07'!#REF!</f>
        <v>#REF!</v>
      </c>
      <c r="P492" s="404" t="e">
        <f t="shared" si="108"/>
        <v>#REF!</v>
      </c>
    </row>
    <row r="493" spans="1:16" ht="29.25" customHeight="1" hidden="1">
      <c r="A493" s="390" t="s">
        <v>53</v>
      </c>
      <c r="B493" s="391" t="s">
        <v>151</v>
      </c>
      <c r="C493" s="399">
        <f t="shared" si="111"/>
        <v>122644</v>
      </c>
      <c r="D493" s="399">
        <f t="shared" si="112"/>
        <v>122644</v>
      </c>
      <c r="E493" s="404">
        <v>26194</v>
      </c>
      <c r="F493" s="404"/>
      <c r="G493" s="404">
        <v>33200</v>
      </c>
      <c r="H493" s="404"/>
      <c r="I493" s="404">
        <v>63250</v>
      </c>
      <c r="J493" s="404"/>
      <c r="K493" s="404"/>
      <c r="L493" s="404"/>
      <c r="M493" s="399" t="e">
        <f>'03'!#REF!+'04'!#REF!</f>
        <v>#REF!</v>
      </c>
      <c r="N493" s="399" t="e">
        <f t="shared" si="107"/>
        <v>#REF!</v>
      </c>
      <c r="O493" s="399" t="e">
        <f>'07'!#REF!</f>
        <v>#REF!</v>
      </c>
      <c r="P493" s="399" t="e">
        <f t="shared" si="108"/>
        <v>#REF!</v>
      </c>
    </row>
    <row r="494" spans="1:16" ht="29.25" customHeight="1" hidden="1">
      <c r="A494" s="455" t="s">
        <v>76</v>
      </c>
      <c r="B494" s="470" t="s">
        <v>215</v>
      </c>
      <c r="C494" s="1015">
        <f>(C485+C486+C487)/C484</f>
        <v>0.12341491317773375</v>
      </c>
      <c r="D494" s="392">
        <f aca="true" t="shared" si="113" ref="D494:L494">(D485+D486+D487)/D484</f>
        <v>0.542008843967151</v>
      </c>
      <c r="E494" s="1015">
        <f t="shared" si="113"/>
        <v>0.28212491026561376</v>
      </c>
      <c r="F494" s="1015" t="e">
        <f t="shared" si="113"/>
        <v>#DIV/0!</v>
      </c>
      <c r="G494" s="1015" t="e">
        <f t="shared" si="113"/>
        <v>#DIV/0!</v>
      </c>
      <c r="H494" s="1015">
        <f t="shared" si="113"/>
        <v>1</v>
      </c>
      <c r="I494" s="1015" t="e">
        <f t="shared" si="113"/>
        <v>#DIV/0!</v>
      </c>
      <c r="J494" s="1015">
        <f t="shared" si="113"/>
        <v>1</v>
      </c>
      <c r="K494" s="1015">
        <f t="shared" si="113"/>
        <v>1</v>
      </c>
      <c r="L494" s="1015">
        <f t="shared" si="113"/>
        <v>0.05127110799577734</v>
      </c>
      <c r="M494" s="417"/>
      <c r="N494" s="417"/>
      <c r="O494" s="417"/>
      <c r="P494" s="417"/>
    </row>
    <row r="495" spans="1:16" ht="15.75" hidden="1">
      <c r="A495" s="1455" t="s">
        <v>500</v>
      </c>
      <c r="B495" s="1455"/>
      <c r="C495" s="404">
        <f>C478-C481-C482-C483</f>
        <v>0</v>
      </c>
      <c r="D495" s="404">
        <f aca="true" t="shared" si="114" ref="D495:L495">D478-D481-D482-D483</f>
        <v>0</v>
      </c>
      <c r="E495" s="404">
        <f t="shared" si="114"/>
        <v>0</v>
      </c>
      <c r="F495" s="404">
        <f t="shared" si="114"/>
        <v>0</v>
      </c>
      <c r="G495" s="404">
        <f t="shared" si="114"/>
        <v>0</v>
      </c>
      <c r="H495" s="404">
        <f t="shared" si="114"/>
        <v>0</v>
      </c>
      <c r="I495" s="404">
        <f t="shared" si="114"/>
        <v>0</v>
      </c>
      <c r="J495" s="404">
        <f t="shared" si="114"/>
        <v>0</v>
      </c>
      <c r="K495" s="404">
        <f t="shared" si="114"/>
        <v>0</v>
      </c>
      <c r="L495" s="404">
        <f t="shared" si="114"/>
        <v>0</v>
      </c>
      <c r="M495" s="417"/>
      <c r="N495" s="417"/>
      <c r="O495" s="417"/>
      <c r="P495" s="417"/>
    </row>
    <row r="496" spans="1:16" ht="15.75" hidden="1">
      <c r="A496" s="1456" t="s">
        <v>501</v>
      </c>
      <c r="B496" s="1456"/>
      <c r="C496" s="404">
        <f>C483-C484-C493</f>
        <v>0</v>
      </c>
      <c r="D496" s="404">
        <f aca="true" t="shared" si="115" ref="D496:L496">D483-D484-D493</f>
        <v>0</v>
      </c>
      <c r="E496" s="404">
        <f t="shared" si="115"/>
        <v>0</v>
      </c>
      <c r="F496" s="404">
        <f t="shared" si="115"/>
        <v>0</v>
      </c>
      <c r="G496" s="404">
        <f t="shared" si="115"/>
        <v>0</v>
      </c>
      <c r="H496" s="404">
        <f t="shared" si="115"/>
        <v>0</v>
      </c>
      <c r="I496" s="404">
        <f t="shared" si="115"/>
        <v>0</v>
      </c>
      <c r="J496" s="404">
        <f t="shared" si="115"/>
        <v>0</v>
      </c>
      <c r="K496" s="404">
        <f t="shared" si="115"/>
        <v>0</v>
      </c>
      <c r="L496" s="404">
        <f t="shared" si="115"/>
        <v>0</v>
      </c>
      <c r="M496" s="417"/>
      <c r="N496" s="417"/>
      <c r="O496" s="417"/>
      <c r="P496" s="417"/>
    </row>
    <row r="497" spans="1:12" ht="18.75" hidden="1">
      <c r="A497" s="731"/>
      <c r="B497" s="471" t="s">
        <v>520</v>
      </c>
      <c r="C497" s="471"/>
      <c r="D497" s="458"/>
      <c r="E497" s="458"/>
      <c r="F497" s="458"/>
      <c r="G497" s="1498" t="s">
        <v>520</v>
      </c>
      <c r="H497" s="1498"/>
      <c r="I497" s="1498"/>
      <c r="J497" s="1498"/>
      <c r="K497" s="1498"/>
      <c r="L497" s="1498"/>
    </row>
    <row r="498" spans="1:12" ht="18.75" hidden="1">
      <c r="A498" s="1499" t="s">
        <v>4</v>
      </c>
      <c r="B498" s="1499"/>
      <c r="C498" s="1499"/>
      <c r="D498" s="1499"/>
      <c r="E498" s="458"/>
      <c r="F498" s="458"/>
      <c r="G498" s="472"/>
      <c r="H498" s="1500" t="s">
        <v>521</v>
      </c>
      <c r="I498" s="1500"/>
      <c r="J498" s="1500"/>
      <c r="K498" s="1500"/>
      <c r="L498" s="1500"/>
    </row>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spans="1:12" ht="16.5" hidden="1">
      <c r="A511" s="1465" t="s">
        <v>33</v>
      </c>
      <c r="B511" s="1466"/>
      <c r="C511" s="463"/>
      <c r="D511" s="1462" t="s">
        <v>79</v>
      </c>
      <c r="E511" s="1462"/>
      <c r="F511" s="1462"/>
      <c r="G511" s="1462"/>
      <c r="H511" s="1462"/>
      <c r="I511" s="1462"/>
      <c r="J511" s="1462"/>
      <c r="K511" s="1483"/>
      <c r="L511" s="1483"/>
    </row>
    <row r="512" spans="1:12" ht="16.5" hidden="1">
      <c r="A512" s="1461" t="s">
        <v>344</v>
      </c>
      <c r="B512" s="1461"/>
      <c r="C512" s="1461"/>
      <c r="D512" s="1462" t="s">
        <v>216</v>
      </c>
      <c r="E512" s="1462"/>
      <c r="F512" s="1462"/>
      <c r="G512" s="1462"/>
      <c r="H512" s="1462"/>
      <c r="I512" s="1462"/>
      <c r="J512" s="1462"/>
      <c r="K512" s="1464" t="s">
        <v>518</v>
      </c>
      <c r="L512" s="1464"/>
    </row>
    <row r="513" spans="1:12" ht="16.5" hidden="1">
      <c r="A513" s="1461" t="s">
        <v>345</v>
      </c>
      <c r="B513" s="1461"/>
      <c r="C513" s="1006"/>
      <c r="D513" s="1484" t="s">
        <v>554</v>
      </c>
      <c r="E513" s="1484"/>
      <c r="F513" s="1484"/>
      <c r="G513" s="1484"/>
      <c r="H513" s="1484"/>
      <c r="I513" s="1484"/>
      <c r="J513" s="1484"/>
      <c r="K513" s="1483"/>
      <c r="L513" s="1483"/>
    </row>
    <row r="514" spans="1:12" ht="15.75" hidden="1">
      <c r="A514" s="1008" t="s">
        <v>119</v>
      </c>
      <c r="B514" s="1008"/>
      <c r="C514" s="413"/>
      <c r="D514" s="464"/>
      <c r="E514" s="464"/>
      <c r="F514" s="465"/>
      <c r="G514" s="465"/>
      <c r="H514" s="465"/>
      <c r="I514" s="465"/>
      <c r="J514" s="465"/>
      <c r="K514" s="1492"/>
      <c r="L514" s="1492"/>
    </row>
    <row r="515" spans="1:12" ht="15.75" hidden="1">
      <c r="A515" s="464"/>
      <c r="B515" s="464" t="s">
        <v>94</v>
      </c>
      <c r="C515" s="464"/>
      <c r="D515" s="464"/>
      <c r="E515" s="464"/>
      <c r="F515" s="464"/>
      <c r="G515" s="464"/>
      <c r="H515" s="464"/>
      <c r="I515" s="464"/>
      <c r="J515" s="464"/>
      <c r="K515" s="1467"/>
      <c r="L515" s="1467"/>
    </row>
    <row r="516" spans="1:12" ht="15.75" hidden="1">
      <c r="A516" s="1070" t="s">
        <v>71</v>
      </c>
      <c r="B516" s="1071"/>
      <c r="C516" s="1450" t="s">
        <v>38</v>
      </c>
      <c r="D516" s="1468" t="s">
        <v>339</v>
      </c>
      <c r="E516" s="1468"/>
      <c r="F516" s="1468"/>
      <c r="G516" s="1468"/>
      <c r="H516" s="1468"/>
      <c r="I516" s="1468"/>
      <c r="J516" s="1468"/>
      <c r="K516" s="1468"/>
      <c r="L516" s="1468"/>
    </row>
    <row r="517" spans="1:12" ht="15.75" hidden="1">
      <c r="A517" s="1072"/>
      <c r="B517" s="1073"/>
      <c r="C517" s="1450"/>
      <c r="D517" s="1493" t="s">
        <v>207</v>
      </c>
      <c r="E517" s="1494"/>
      <c r="F517" s="1494"/>
      <c r="G517" s="1494"/>
      <c r="H517" s="1494"/>
      <c r="I517" s="1494"/>
      <c r="J517" s="1495"/>
      <c r="K517" s="1485" t="s">
        <v>208</v>
      </c>
      <c r="L517" s="1485" t="s">
        <v>209</v>
      </c>
    </row>
    <row r="518" spans="1:12" ht="15.75" hidden="1">
      <c r="A518" s="1072"/>
      <c r="B518" s="1073"/>
      <c r="C518" s="1450"/>
      <c r="D518" s="1488" t="s">
        <v>37</v>
      </c>
      <c r="E518" s="1489" t="s">
        <v>7</v>
      </c>
      <c r="F518" s="1490"/>
      <c r="G518" s="1490"/>
      <c r="H518" s="1490"/>
      <c r="I518" s="1490"/>
      <c r="J518" s="1491"/>
      <c r="K518" s="1496"/>
      <c r="L518" s="1486"/>
    </row>
    <row r="519" spans="1:16" ht="15.75" hidden="1">
      <c r="A519" s="1453"/>
      <c r="B519" s="1454"/>
      <c r="C519" s="1450"/>
      <c r="D519" s="1488"/>
      <c r="E519" s="466" t="s">
        <v>210</v>
      </c>
      <c r="F519" s="466" t="s">
        <v>211</v>
      </c>
      <c r="G519" s="466" t="s">
        <v>212</v>
      </c>
      <c r="H519" s="466" t="s">
        <v>213</v>
      </c>
      <c r="I519" s="466" t="s">
        <v>346</v>
      </c>
      <c r="J519" s="466" t="s">
        <v>214</v>
      </c>
      <c r="K519" s="1497"/>
      <c r="L519" s="1487"/>
      <c r="M519" s="1448" t="s">
        <v>502</v>
      </c>
      <c r="N519" s="1448"/>
      <c r="O519" s="1448"/>
      <c r="P519" s="1448"/>
    </row>
    <row r="520" spans="1:16" ht="15.75" hidden="1">
      <c r="A520" s="1451" t="s">
        <v>6</v>
      </c>
      <c r="B520" s="1452"/>
      <c r="C520" s="467">
        <v>1</v>
      </c>
      <c r="D520" s="468">
        <v>2</v>
      </c>
      <c r="E520" s="467">
        <v>3</v>
      </c>
      <c r="F520" s="468">
        <v>4</v>
      </c>
      <c r="G520" s="467">
        <v>5</v>
      </c>
      <c r="H520" s="468">
        <v>6</v>
      </c>
      <c r="I520" s="467">
        <v>7</v>
      </c>
      <c r="J520" s="468">
        <v>8</v>
      </c>
      <c r="K520" s="467">
        <v>9</v>
      </c>
      <c r="L520" s="468">
        <v>10</v>
      </c>
      <c r="M520" s="469" t="s">
        <v>503</v>
      </c>
      <c r="N520" s="469" t="s">
        <v>506</v>
      </c>
      <c r="O520" s="469" t="s">
        <v>504</v>
      </c>
      <c r="P520" s="469" t="s">
        <v>505</v>
      </c>
    </row>
    <row r="521" spans="1:16" ht="29.25" customHeight="1" hidden="1">
      <c r="A521" s="420" t="s">
        <v>0</v>
      </c>
      <c r="B521" s="421" t="s">
        <v>131</v>
      </c>
      <c r="C521" s="399">
        <f>C522+C523</f>
        <v>1489506</v>
      </c>
      <c r="D521" s="399">
        <f aca="true" t="shared" si="116" ref="D521:L521">D522+D523</f>
        <v>1316506</v>
      </c>
      <c r="E521" s="399">
        <f t="shared" si="116"/>
        <v>194963</v>
      </c>
      <c r="F521" s="399">
        <f t="shared" si="116"/>
        <v>0</v>
      </c>
      <c r="G521" s="399">
        <f t="shared" si="116"/>
        <v>98361</v>
      </c>
      <c r="H521" s="399">
        <f t="shared" si="116"/>
        <v>1018454</v>
      </c>
      <c r="I521" s="399">
        <f t="shared" si="116"/>
        <v>0</v>
      </c>
      <c r="J521" s="399">
        <f t="shared" si="116"/>
        <v>4728</v>
      </c>
      <c r="K521" s="399">
        <f t="shared" si="116"/>
        <v>0</v>
      </c>
      <c r="L521" s="399">
        <f t="shared" si="116"/>
        <v>173000</v>
      </c>
      <c r="M521" s="399" t="e">
        <f>'03'!#REF!+'04'!#REF!</f>
        <v>#REF!</v>
      </c>
      <c r="N521" s="399" t="e">
        <f>C521-M521</f>
        <v>#REF!</v>
      </c>
      <c r="O521" s="399" t="e">
        <f>'07'!#REF!</f>
        <v>#REF!</v>
      </c>
      <c r="P521" s="399" t="e">
        <f>C521-O521</f>
        <v>#REF!</v>
      </c>
    </row>
    <row r="522" spans="1:16" ht="29.25" customHeight="1" hidden="1">
      <c r="A522" s="423">
        <v>1</v>
      </c>
      <c r="B522" s="424" t="s">
        <v>132</v>
      </c>
      <c r="C522" s="399">
        <f>D522+K522+L522</f>
        <v>1046387</v>
      </c>
      <c r="D522" s="399">
        <f>E522+F522+G522+H522+I522+J522</f>
        <v>1046387</v>
      </c>
      <c r="E522" s="404">
        <v>35026</v>
      </c>
      <c r="F522" s="404"/>
      <c r="G522" s="404">
        <v>37361</v>
      </c>
      <c r="H522" s="404">
        <v>974000</v>
      </c>
      <c r="I522" s="404"/>
      <c r="J522" s="404"/>
      <c r="K522" s="404"/>
      <c r="L522" s="404"/>
      <c r="M522" s="404" t="e">
        <f>'03'!#REF!+'04'!#REF!</f>
        <v>#REF!</v>
      </c>
      <c r="N522" s="404" t="e">
        <f aca="true" t="shared" si="117" ref="N522:N536">C522-M522</f>
        <v>#REF!</v>
      </c>
      <c r="O522" s="404" t="e">
        <f>'07'!#REF!</f>
        <v>#REF!</v>
      </c>
      <c r="P522" s="404" t="e">
        <f aca="true" t="shared" si="118" ref="P522:P536">C522-O522</f>
        <v>#REF!</v>
      </c>
    </row>
    <row r="523" spans="1:16" ht="29.25" customHeight="1" hidden="1">
      <c r="A523" s="423">
        <v>2</v>
      </c>
      <c r="B523" s="424" t="s">
        <v>133</v>
      </c>
      <c r="C523" s="399">
        <f>D523+K523+L523</f>
        <v>443119</v>
      </c>
      <c r="D523" s="399">
        <f>E523+F523+G523+H523+I523+J523</f>
        <v>270119</v>
      </c>
      <c r="E523" s="404">
        <v>159937</v>
      </c>
      <c r="F523" s="404">
        <v>0</v>
      </c>
      <c r="G523" s="404">
        <v>61000</v>
      </c>
      <c r="H523" s="404">
        <v>44454</v>
      </c>
      <c r="I523" s="404">
        <v>0</v>
      </c>
      <c r="J523" s="404">
        <v>4728</v>
      </c>
      <c r="K523" s="404">
        <v>0</v>
      </c>
      <c r="L523" s="404">
        <v>173000</v>
      </c>
      <c r="M523" s="404" t="e">
        <f>'03'!#REF!+'04'!#REF!</f>
        <v>#REF!</v>
      </c>
      <c r="N523" s="404" t="e">
        <f t="shared" si="117"/>
        <v>#REF!</v>
      </c>
      <c r="O523" s="404" t="e">
        <f>'07'!#REF!</f>
        <v>#REF!</v>
      </c>
      <c r="P523" s="404" t="e">
        <f t="shared" si="118"/>
        <v>#REF!</v>
      </c>
    </row>
    <row r="524" spans="1:16" ht="29.25" customHeight="1" hidden="1">
      <c r="A524" s="390" t="s">
        <v>1</v>
      </c>
      <c r="B524" s="391" t="s">
        <v>134</v>
      </c>
      <c r="C524" s="399">
        <f>D524+K524+L524</f>
        <v>21400</v>
      </c>
      <c r="D524" s="399">
        <f>E524+F524+G524+H524+I524+J524</f>
        <v>21400</v>
      </c>
      <c r="E524" s="404">
        <v>1400</v>
      </c>
      <c r="F524" s="404">
        <v>0</v>
      </c>
      <c r="G524" s="404">
        <v>20000</v>
      </c>
      <c r="H524" s="404">
        <v>0</v>
      </c>
      <c r="I524" s="404">
        <v>0</v>
      </c>
      <c r="J524" s="404">
        <v>0</v>
      </c>
      <c r="K524" s="404">
        <v>0</v>
      </c>
      <c r="L524" s="404">
        <v>0</v>
      </c>
      <c r="M524" s="404" t="e">
        <f>'03'!#REF!+'04'!#REF!</f>
        <v>#REF!</v>
      </c>
      <c r="N524" s="404" t="e">
        <f t="shared" si="117"/>
        <v>#REF!</v>
      </c>
      <c r="O524" s="404" t="e">
        <f>'07'!#REF!</f>
        <v>#REF!</v>
      </c>
      <c r="P524" s="404" t="e">
        <f t="shared" si="118"/>
        <v>#REF!</v>
      </c>
    </row>
    <row r="525" spans="1:16" ht="29.25" customHeight="1" hidden="1">
      <c r="A525" s="390" t="s">
        <v>9</v>
      </c>
      <c r="B525" s="391" t="s">
        <v>135</v>
      </c>
      <c r="C525" s="399">
        <f>D525+K525+L525</f>
        <v>0</v>
      </c>
      <c r="D525" s="399">
        <f>E525+F525+G525+H525+I525+J525</f>
        <v>0</v>
      </c>
      <c r="E525" s="404">
        <v>0</v>
      </c>
      <c r="F525" s="404">
        <v>0</v>
      </c>
      <c r="G525" s="404">
        <v>0</v>
      </c>
      <c r="H525" s="404">
        <v>0</v>
      </c>
      <c r="I525" s="404">
        <v>0</v>
      </c>
      <c r="J525" s="404">
        <v>0</v>
      </c>
      <c r="K525" s="404">
        <v>0</v>
      </c>
      <c r="L525" s="404">
        <v>0</v>
      </c>
      <c r="M525" s="404" t="e">
        <f>'03'!#REF!+'04'!#REF!</f>
        <v>#REF!</v>
      </c>
      <c r="N525" s="404" t="e">
        <f t="shared" si="117"/>
        <v>#REF!</v>
      </c>
      <c r="O525" s="404" t="e">
        <f>'07'!#REF!</f>
        <v>#REF!</v>
      </c>
      <c r="P525" s="404" t="e">
        <f t="shared" si="118"/>
        <v>#REF!</v>
      </c>
    </row>
    <row r="526" spans="1:16" ht="29.25" customHeight="1" hidden="1">
      <c r="A526" s="390" t="s">
        <v>136</v>
      </c>
      <c r="B526" s="391" t="s">
        <v>137</v>
      </c>
      <c r="C526" s="399">
        <f>C527+C536</f>
        <v>1468106</v>
      </c>
      <c r="D526" s="399">
        <f aca="true" t="shared" si="119" ref="D526:L526">D527+D536</f>
        <v>1295106</v>
      </c>
      <c r="E526" s="399">
        <f t="shared" si="119"/>
        <v>193563</v>
      </c>
      <c r="F526" s="399">
        <f t="shared" si="119"/>
        <v>0</v>
      </c>
      <c r="G526" s="399">
        <f t="shared" si="119"/>
        <v>78361</v>
      </c>
      <c r="H526" s="399">
        <f t="shared" si="119"/>
        <v>1018454</v>
      </c>
      <c r="I526" s="399">
        <f t="shared" si="119"/>
        <v>0</v>
      </c>
      <c r="J526" s="399">
        <f t="shared" si="119"/>
        <v>4728</v>
      </c>
      <c r="K526" s="399">
        <f t="shared" si="119"/>
        <v>0</v>
      </c>
      <c r="L526" s="399">
        <f t="shared" si="119"/>
        <v>173000</v>
      </c>
      <c r="M526" s="399" t="e">
        <f>'03'!#REF!+'04'!#REF!</f>
        <v>#REF!</v>
      </c>
      <c r="N526" s="399" t="e">
        <f t="shared" si="117"/>
        <v>#REF!</v>
      </c>
      <c r="O526" s="399" t="e">
        <f>'07'!#REF!</f>
        <v>#REF!</v>
      </c>
      <c r="P526" s="399" t="e">
        <f t="shared" si="118"/>
        <v>#REF!</v>
      </c>
    </row>
    <row r="527" spans="1:16" ht="29.25" customHeight="1" hidden="1">
      <c r="A527" s="390" t="s">
        <v>52</v>
      </c>
      <c r="B527" s="425" t="s">
        <v>138</v>
      </c>
      <c r="C527" s="399">
        <f>SUM(C528:C535)</f>
        <v>421719</v>
      </c>
      <c r="D527" s="399">
        <f aca="true" t="shared" si="120" ref="D527:L527">SUM(D528:D535)</f>
        <v>248719</v>
      </c>
      <c r="E527" s="399">
        <f t="shared" si="120"/>
        <v>158537</v>
      </c>
      <c r="F527" s="399">
        <f t="shared" si="120"/>
        <v>0</v>
      </c>
      <c r="G527" s="399">
        <f t="shared" si="120"/>
        <v>41000</v>
      </c>
      <c r="H527" s="399">
        <f t="shared" si="120"/>
        <v>44454</v>
      </c>
      <c r="I527" s="399">
        <f t="shared" si="120"/>
        <v>0</v>
      </c>
      <c r="J527" s="399">
        <f t="shared" si="120"/>
        <v>4728</v>
      </c>
      <c r="K527" s="399">
        <f t="shared" si="120"/>
        <v>0</v>
      </c>
      <c r="L527" s="399">
        <f t="shared" si="120"/>
        <v>173000</v>
      </c>
      <c r="M527" s="399" t="e">
        <f>'03'!#REF!+'04'!#REF!</f>
        <v>#REF!</v>
      </c>
      <c r="N527" s="399" t="e">
        <f t="shared" si="117"/>
        <v>#REF!</v>
      </c>
      <c r="O527" s="399" t="e">
        <f>'07'!#REF!</f>
        <v>#REF!</v>
      </c>
      <c r="P527" s="399" t="e">
        <f t="shared" si="118"/>
        <v>#REF!</v>
      </c>
    </row>
    <row r="528" spans="1:16" ht="29.25" customHeight="1" hidden="1">
      <c r="A528" s="423" t="s">
        <v>54</v>
      </c>
      <c r="B528" s="424" t="s">
        <v>139</v>
      </c>
      <c r="C528" s="399">
        <f aca="true" t="shared" si="121" ref="C528:C536">D528+K528+L528</f>
        <v>57757</v>
      </c>
      <c r="D528" s="399">
        <f aca="true" t="shared" si="122" ref="D528:D536">E528+F528+G528+H528+I528+J528</f>
        <v>57757</v>
      </c>
      <c r="E528" s="404">
        <v>4875</v>
      </c>
      <c r="F528" s="404">
        <v>0</v>
      </c>
      <c r="G528" s="404">
        <v>6700</v>
      </c>
      <c r="H528" s="404">
        <v>41454</v>
      </c>
      <c r="I528" s="404">
        <v>0</v>
      </c>
      <c r="J528" s="404">
        <v>4728</v>
      </c>
      <c r="K528" s="404">
        <v>0</v>
      </c>
      <c r="L528" s="404">
        <v>0</v>
      </c>
      <c r="M528" s="404" t="e">
        <f>'03'!#REF!+'04'!#REF!</f>
        <v>#REF!</v>
      </c>
      <c r="N528" s="404" t="e">
        <f t="shared" si="117"/>
        <v>#REF!</v>
      </c>
      <c r="O528" s="404" t="e">
        <f>'07'!#REF!</f>
        <v>#REF!</v>
      </c>
      <c r="P528" s="404" t="e">
        <f t="shared" si="118"/>
        <v>#REF!</v>
      </c>
    </row>
    <row r="529" spans="1:16" ht="29.25" customHeight="1" hidden="1">
      <c r="A529" s="423" t="s">
        <v>55</v>
      </c>
      <c r="B529" s="424" t="s">
        <v>140</v>
      </c>
      <c r="C529" s="399">
        <f t="shared" si="121"/>
        <v>0</v>
      </c>
      <c r="D529" s="399">
        <f t="shared" si="122"/>
        <v>0</v>
      </c>
      <c r="E529" s="404">
        <v>0</v>
      </c>
      <c r="F529" s="404">
        <v>0</v>
      </c>
      <c r="G529" s="404">
        <v>0</v>
      </c>
      <c r="H529" s="404">
        <v>0</v>
      </c>
      <c r="I529" s="404">
        <v>0</v>
      </c>
      <c r="J529" s="404">
        <v>0</v>
      </c>
      <c r="K529" s="404">
        <v>0</v>
      </c>
      <c r="L529" s="404">
        <v>0</v>
      </c>
      <c r="M529" s="404" t="e">
        <f>'03'!#REF!+'04'!#REF!</f>
        <v>#REF!</v>
      </c>
      <c r="N529" s="404" t="e">
        <f t="shared" si="117"/>
        <v>#REF!</v>
      </c>
      <c r="O529" s="404" t="e">
        <f>'07'!#REF!</f>
        <v>#REF!</v>
      </c>
      <c r="P529" s="404" t="e">
        <f t="shared" si="118"/>
        <v>#REF!</v>
      </c>
    </row>
    <row r="530" spans="1:16" ht="29.25" customHeight="1" hidden="1">
      <c r="A530" s="423" t="s">
        <v>141</v>
      </c>
      <c r="B530" s="424" t="s">
        <v>202</v>
      </c>
      <c r="C530" s="399">
        <f t="shared" si="121"/>
        <v>0</v>
      </c>
      <c r="D530" s="399">
        <f t="shared" si="122"/>
        <v>0</v>
      </c>
      <c r="E530" s="404">
        <v>0</v>
      </c>
      <c r="F530" s="404">
        <v>0</v>
      </c>
      <c r="G530" s="404">
        <v>0</v>
      </c>
      <c r="H530" s="404">
        <v>0</v>
      </c>
      <c r="I530" s="404">
        <v>0</v>
      </c>
      <c r="J530" s="404">
        <v>0</v>
      </c>
      <c r="K530" s="404">
        <v>0</v>
      </c>
      <c r="L530" s="404">
        <v>0</v>
      </c>
      <c r="M530" s="404" t="e">
        <f>'03'!#REF!</f>
        <v>#REF!</v>
      </c>
      <c r="N530" s="404" t="e">
        <f t="shared" si="117"/>
        <v>#REF!</v>
      </c>
      <c r="O530" s="404" t="e">
        <f>'07'!#REF!</f>
        <v>#REF!</v>
      </c>
      <c r="P530" s="404" t="e">
        <f t="shared" si="118"/>
        <v>#REF!</v>
      </c>
    </row>
    <row r="531" spans="1:16" ht="29.25" customHeight="1" hidden="1">
      <c r="A531" s="423" t="s">
        <v>143</v>
      </c>
      <c r="B531" s="424" t="s">
        <v>142</v>
      </c>
      <c r="C531" s="399">
        <f t="shared" si="121"/>
        <v>213822</v>
      </c>
      <c r="D531" s="399">
        <f t="shared" si="122"/>
        <v>40822</v>
      </c>
      <c r="E531" s="404">
        <v>3522</v>
      </c>
      <c r="F531" s="404">
        <v>0</v>
      </c>
      <c r="G531" s="404">
        <v>34300</v>
      </c>
      <c r="H531" s="404">
        <v>3000</v>
      </c>
      <c r="I531" s="404">
        <v>0</v>
      </c>
      <c r="J531" s="404">
        <v>0</v>
      </c>
      <c r="K531" s="404">
        <v>0</v>
      </c>
      <c r="L531" s="404">
        <v>173000</v>
      </c>
      <c r="M531" s="404" t="e">
        <f>'03'!#REF!+'04'!#REF!</f>
        <v>#REF!</v>
      </c>
      <c r="N531" s="404" t="e">
        <f t="shared" si="117"/>
        <v>#REF!</v>
      </c>
      <c r="O531" s="404" t="e">
        <f>'07'!#REF!</f>
        <v>#REF!</v>
      </c>
      <c r="P531" s="404" t="e">
        <f t="shared" si="118"/>
        <v>#REF!</v>
      </c>
    </row>
    <row r="532" spans="1:16" ht="29.25" customHeight="1" hidden="1">
      <c r="A532" s="423" t="s">
        <v>145</v>
      </c>
      <c r="B532" s="424" t="s">
        <v>144</v>
      </c>
      <c r="C532" s="399">
        <f t="shared" si="121"/>
        <v>0</v>
      </c>
      <c r="D532" s="399">
        <f t="shared" si="122"/>
        <v>0</v>
      </c>
      <c r="E532" s="404">
        <v>0</v>
      </c>
      <c r="F532" s="404">
        <v>0</v>
      </c>
      <c r="G532" s="404">
        <v>0</v>
      </c>
      <c r="H532" s="404">
        <v>0</v>
      </c>
      <c r="I532" s="404">
        <v>0</v>
      </c>
      <c r="J532" s="404">
        <v>0</v>
      </c>
      <c r="K532" s="404">
        <v>0</v>
      </c>
      <c r="L532" s="404">
        <v>0</v>
      </c>
      <c r="M532" s="404" t="e">
        <f>'03'!#REF!+'04'!#REF!</f>
        <v>#REF!</v>
      </c>
      <c r="N532" s="404" t="e">
        <f t="shared" si="117"/>
        <v>#REF!</v>
      </c>
      <c r="O532" s="404" t="e">
        <f>'07'!#REF!</f>
        <v>#REF!</v>
      </c>
      <c r="P532" s="404" t="e">
        <f t="shared" si="118"/>
        <v>#REF!</v>
      </c>
    </row>
    <row r="533" spans="1:16" ht="29.25" customHeight="1" hidden="1">
      <c r="A533" s="423" t="s">
        <v>147</v>
      </c>
      <c r="B533" s="424" t="s">
        <v>146</v>
      </c>
      <c r="C533" s="399">
        <f t="shared" si="121"/>
        <v>150140</v>
      </c>
      <c r="D533" s="399">
        <f t="shared" si="122"/>
        <v>150140</v>
      </c>
      <c r="E533" s="404">
        <v>150140</v>
      </c>
      <c r="F533" s="404">
        <v>0</v>
      </c>
      <c r="G533" s="404">
        <v>0</v>
      </c>
      <c r="H533" s="404">
        <v>0</v>
      </c>
      <c r="I533" s="404">
        <v>0</v>
      </c>
      <c r="J533" s="404">
        <v>0</v>
      </c>
      <c r="K533" s="404">
        <v>0</v>
      </c>
      <c r="L533" s="404">
        <v>0</v>
      </c>
      <c r="M533" s="404" t="e">
        <f>'03'!#REF!+'04'!#REF!</f>
        <v>#REF!</v>
      </c>
      <c r="N533" s="404" t="e">
        <f t="shared" si="117"/>
        <v>#REF!</v>
      </c>
      <c r="O533" s="404" t="e">
        <f>'07'!#REF!</f>
        <v>#REF!</v>
      </c>
      <c r="P533" s="404" t="e">
        <f t="shared" si="118"/>
        <v>#REF!</v>
      </c>
    </row>
    <row r="534" spans="1:16" ht="29.25" customHeight="1" hidden="1">
      <c r="A534" s="423" t="s">
        <v>149</v>
      </c>
      <c r="B534" s="426" t="s">
        <v>148</v>
      </c>
      <c r="C534" s="399">
        <f t="shared" si="121"/>
        <v>0</v>
      </c>
      <c r="D534" s="399">
        <f t="shared" si="122"/>
        <v>0</v>
      </c>
      <c r="E534" s="404">
        <v>0</v>
      </c>
      <c r="F534" s="404">
        <v>0</v>
      </c>
      <c r="G534" s="404">
        <v>0</v>
      </c>
      <c r="H534" s="404">
        <v>0</v>
      </c>
      <c r="I534" s="404">
        <v>0</v>
      </c>
      <c r="J534" s="404">
        <v>0</v>
      </c>
      <c r="K534" s="404">
        <v>0</v>
      </c>
      <c r="L534" s="404">
        <v>0</v>
      </c>
      <c r="M534" s="404" t="e">
        <f>'03'!#REF!+'04'!#REF!</f>
        <v>#REF!</v>
      </c>
      <c r="N534" s="404" t="e">
        <f t="shared" si="117"/>
        <v>#REF!</v>
      </c>
      <c r="O534" s="404" t="e">
        <f>'07'!#REF!</f>
        <v>#REF!</v>
      </c>
      <c r="P534" s="404" t="e">
        <f t="shared" si="118"/>
        <v>#REF!</v>
      </c>
    </row>
    <row r="535" spans="1:16" ht="29.25" customHeight="1" hidden="1">
      <c r="A535" s="423" t="s">
        <v>186</v>
      </c>
      <c r="B535" s="424" t="s">
        <v>150</v>
      </c>
      <c r="C535" s="399">
        <f t="shared" si="121"/>
        <v>0</v>
      </c>
      <c r="D535" s="399">
        <f t="shared" si="122"/>
        <v>0</v>
      </c>
      <c r="E535" s="404">
        <v>0</v>
      </c>
      <c r="F535" s="404">
        <v>0</v>
      </c>
      <c r="G535" s="404">
        <v>0</v>
      </c>
      <c r="H535" s="404">
        <v>0</v>
      </c>
      <c r="I535" s="404">
        <v>0</v>
      </c>
      <c r="J535" s="404">
        <v>0</v>
      </c>
      <c r="K535" s="404">
        <v>0</v>
      </c>
      <c r="L535" s="404">
        <v>0</v>
      </c>
      <c r="M535" s="404" t="e">
        <f>'03'!#REF!+'04'!#REF!</f>
        <v>#REF!</v>
      </c>
      <c r="N535" s="404" t="e">
        <f t="shared" si="117"/>
        <v>#REF!</v>
      </c>
      <c r="O535" s="404" t="e">
        <f>'07'!#REF!</f>
        <v>#REF!</v>
      </c>
      <c r="P535" s="404" t="e">
        <f t="shared" si="118"/>
        <v>#REF!</v>
      </c>
    </row>
    <row r="536" spans="1:16" ht="29.25" customHeight="1" hidden="1">
      <c r="A536" s="390" t="s">
        <v>53</v>
      </c>
      <c r="B536" s="391" t="s">
        <v>151</v>
      </c>
      <c r="C536" s="399">
        <f t="shared" si="121"/>
        <v>1046387</v>
      </c>
      <c r="D536" s="399">
        <f t="shared" si="122"/>
        <v>1046387</v>
      </c>
      <c r="E536" s="404">
        <v>35026</v>
      </c>
      <c r="F536" s="404">
        <v>0</v>
      </c>
      <c r="G536" s="404">
        <v>37361</v>
      </c>
      <c r="H536" s="404">
        <v>974000</v>
      </c>
      <c r="I536" s="404">
        <v>0</v>
      </c>
      <c r="J536" s="404">
        <v>0</v>
      </c>
      <c r="K536" s="404">
        <v>0</v>
      </c>
      <c r="L536" s="404">
        <v>0</v>
      </c>
      <c r="M536" s="399" t="e">
        <f>'03'!#REF!+'04'!#REF!</f>
        <v>#REF!</v>
      </c>
      <c r="N536" s="399" t="e">
        <f t="shared" si="117"/>
        <v>#REF!</v>
      </c>
      <c r="O536" s="399" t="e">
        <f>'07'!#REF!</f>
        <v>#REF!</v>
      </c>
      <c r="P536" s="399" t="e">
        <f t="shared" si="118"/>
        <v>#REF!</v>
      </c>
    </row>
    <row r="537" spans="1:16" ht="29.25" customHeight="1" hidden="1">
      <c r="A537" s="455" t="s">
        <v>76</v>
      </c>
      <c r="B537" s="470" t="s">
        <v>215</v>
      </c>
      <c r="C537" s="1015">
        <f>(C528+C529+C530)/C527</f>
        <v>0.13695612481296787</v>
      </c>
      <c r="D537" s="392">
        <f aca="true" t="shared" si="123" ref="D537:L537">(D528+D529+D530)/D527</f>
        <v>0.2322178844398699</v>
      </c>
      <c r="E537" s="1015">
        <f t="shared" si="123"/>
        <v>0.030749919577133415</v>
      </c>
      <c r="F537" s="1015" t="e">
        <f t="shared" si="123"/>
        <v>#DIV/0!</v>
      </c>
      <c r="G537" s="1015">
        <f t="shared" si="123"/>
        <v>0.16341463414634147</v>
      </c>
      <c r="H537" s="1015">
        <f t="shared" si="123"/>
        <v>0.9325145093804832</v>
      </c>
      <c r="I537" s="1015" t="e">
        <f t="shared" si="123"/>
        <v>#DIV/0!</v>
      </c>
      <c r="J537" s="1015">
        <f t="shared" si="123"/>
        <v>1</v>
      </c>
      <c r="K537" s="1015" t="e">
        <f t="shared" si="123"/>
        <v>#DIV/0!</v>
      </c>
      <c r="L537" s="1015">
        <f t="shared" si="123"/>
        <v>0</v>
      </c>
      <c r="M537" s="417"/>
      <c r="N537" s="417"/>
      <c r="O537" s="417"/>
      <c r="P537" s="417"/>
    </row>
    <row r="538" spans="1:16" ht="15.75" hidden="1">
      <c r="A538" s="1455" t="s">
        <v>500</v>
      </c>
      <c r="B538" s="1455"/>
      <c r="C538" s="404">
        <f>C521-C524-C525-C526</f>
        <v>0</v>
      </c>
      <c r="D538" s="404">
        <f aca="true" t="shared" si="124" ref="D538:L538">D521-D524-D525-D526</f>
        <v>0</v>
      </c>
      <c r="E538" s="404">
        <f t="shared" si="124"/>
        <v>0</v>
      </c>
      <c r="F538" s="404">
        <f t="shared" si="124"/>
        <v>0</v>
      </c>
      <c r="G538" s="404">
        <f t="shared" si="124"/>
        <v>0</v>
      </c>
      <c r="H538" s="404">
        <f t="shared" si="124"/>
        <v>0</v>
      </c>
      <c r="I538" s="404">
        <f t="shared" si="124"/>
        <v>0</v>
      </c>
      <c r="J538" s="404">
        <f t="shared" si="124"/>
        <v>0</v>
      </c>
      <c r="K538" s="404">
        <f t="shared" si="124"/>
        <v>0</v>
      </c>
      <c r="L538" s="404">
        <f t="shared" si="124"/>
        <v>0</v>
      </c>
      <c r="M538" s="417"/>
      <c r="N538" s="417"/>
      <c r="O538" s="417"/>
      <c r="P538" s="417"/>
    </row>
    <row r="539" spans="1:16" ht="15.75" hidden="1">
      <c r="A539" s="1456" t="s">
        <v>501</v>
      </c>
      <c r="B539" s="1456"/>
      <c r="C539" s="404">
        <f>C526-C527-C536</f>
        <v>0</v>
      </c>
      <c r="D539" s="404">
        <f aca="true" t="shared" si="125" ref="D539:L539">D526-D527-D536</f>
        <v>0</v>
      </c>
      <c r="E539" s="404">
        <f t="shared" si="125"/>
        <v>0</v>
      </c>
      <c r="F539" s="404">
        <f t="shared" si="125"/>
        <v>0</v>
      </c>
      <c r="G539" s="404">
        <f t="shared" si="125"/>
        <v>0</v>
      </c>
      <c r="H539" s="404">
        <f t="shared" si="125"/>
        <v>0</v>
      </c>
      <c r="I539" s="404">
        <f t="shared" si="125"/>
        <v>0</v>
      </c>
      <c r="J539" s="404">
        <f t="shared" si="125"/>
        <v>0</v>
      </c>
      <c r="K539" s="404">
        <f t="shared" si="125"/>
        <v>0</v>
      </c>
      <c r="L539" s="404">
        <f t="shared" si="125"/>
        <v>0</v>
      </c>
      <c r="M539" s="417"/>
      <c r="N539" s="417"/>
      <c r="O539" s="417"/>
      <c r="P539" s="417"/>
    </row>
    <row r="540" spans="1:12" ht="18.75" hidden="1">
      <c r="A540" s="731"/>
      <c r="B540" s="471" t="s">
        <v>520</v>
      </c>
      <c r="C540" s="471"/>
      <c r="D540" s="458"/>
      <c r="E540" s="458"/>
      <c r="F540" s="458"/>
      <c r="G540" s="1498" t="s">
        <v>520</v>
      </c>
      <c r="H540" s="1498"/>
      <c r="I540" s="1498"/>
      <c r="J540" s="1498"/>
      <c r="K540" s="1498"/>
      <c r="L540" s="1498"/>
    </row>
    <row r="541" spans="1:12" ht="18.75" hidden="1">
      <c r="A541" s="1499" t="s">
        <v>4</v>
      </c>
      <c r="B541" s="1499"/>
      <c r="C541" s="1499"/>
      <c r="D541" s="1499"/>
      <c r="E541" s="458"/>
      <c r="F541" s="458"/>
      <c r="G541" s="472"/>
      <c r="H541" s="1500" t="s">
        <v>521</v>
      </c>
      <c r="I541" s="1500"/>
      <c r="J541" s="1500"/>
      <c r="K541" s="1500"/>
      <c r="L541" s="1500"/>
    </row>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row r="630" ht="15.75" hidden="1"/>
    <row r="631" ht="15.75" hidden="1"/>
    <row r="632" ht="15.75" hidden="1"/>
    <row r="633" ht="15.75" hidden="1"/>
    <row r="634" ht="15.75" hidden="1"/>
    <row r="635" ht="15.75" hidden="1"/>
    <row r="636" ht="15.75" hidden="1"/>
    <row r="637" ht="15.75" hidden="1"/>
    <row r="638" ht="15.75" hidden="1"/>
    <row r="639" ht="15.75" hidden="1"/>
    <row r="640" ht="15.75" hidden="1"/>
    <row r="641" ht="15.75" hidden="1"/>
    <row r="642" ht="15.75" hidden="1"/>
    <row r="643" ht="15.75" hidden="1"/>
    <row r="644" ht="15.75" hidden="1"/>
    <row r="645" ht="15.75" hidden="1"/>
    <row r="646" ht="15.75" hidden="1"/>
    <row r="647" ht="15.75" hidden="1"/>
    <row r="648" ht="15.75" hidden="1"/>
    <row r="649" ht="15.75" hidden="1"/>
    <row r="650" ht="15.75" hidden="1"/>
    <row r="651" ht="15.75" hidden="1"/>
    <row r="652" ht="15.75" hidden="1"/>
    <row r="653" ht="15.75" hidden="1"/>
    <row r="654" ht="15.75" hidden="1"/>
    <row r="655" ht="15.75" hidden="1"/>
    <row r="656" ht="15.75" hidden="1"/>
    <row r="657" ht="15.75" hidden="1"/>
    <row r="658" ht="15.75" hidden="1"/>
    <row r="659" ht="15.75" hidden="1"/>
    <row r="660" ht="15.75" hidden="1"/>
    <row r="661" ht="15.75" hidden="1"/>
    <row r="662" ht="15.75" hidden="1"/>
    <row r="663" ht="15.75" hidden="1"/>
    <row r="664" ht="15.75" hidden="1"/>
    <row r="665" ht="15.75" hidden="1"/>
    <row r="666" ht="15.75" hidden="1"/>
    <row r="667" ht="15.75" hidden="1"/>
    <row r="668" ht="15.75" hidden="1"/>
    <row r="669" ht="15.75" hidden="1"/>
    <row r="670" ht="15.75" hidden="1"/>
    <row r="671" ht="15.75" hidden="1"/>
    <row r="672" ht="15.75" hidden="1"/>
    <row r="673" ht="15.75" hidden="1"/>
    <row r="674" ht="15.75" hidden="1"/>
    <row r="675" ht="15.75" hidden="1"/>
    <row r="676" ht="15.75" hidden="1"/>
    <row r="677" ht="15.75" hidden="1"/>
    <row r="678" ht="15.75" hidden="1"/>
    <row r="679" ht="15.75" hidden="1"/>
    <row r="680" ht="15.75" hidden="1"/>
    <row r="681" ht="15.75" hidden="1"/>
    <row r="682" ht="15.75" hidden="1"/>
    <row r="683" ht="15.75" hidden="1"/>
    <row r="684" ht="15.75" hidden="1"/>
    <row r="685" ht="15.75" hidden="1"/>
    <row r="686" ht="15.75" hidden="1"/>
    <row r="687" ht="15.75" hidden="1"/>
  </sheetData>
  <sheetProtection/>
  <mergeCells count="342">
    <mergeCell ref="H30:L30"/>
    <mergeCell ref="N6:P6"/>
    <mergeCell ref="M519:P519"/>
    <mergeCell ref="A520:B520"/>
    <mergeCell ref="A538:B538"/>
    <mergeCell ref="K514:L514"/>
    <mergeCell ref="A513:B513"/>
    <mergeCell ref="C516:C519"/>
    <mergeCell ref="D518:D519"/>
    <mergeCell ref="K515:L515"/>
    <mergeCell ref="E518:J518"/>
    <mergeCell ref="D516:L516"/>
    <mergeCell ref="D517:J517"/>
    <mergeCell ref="K517:K519"/>
    <mergeCell ref="L517:L519"/>
    <mergeCell ref="G540:L540"/>
    <mergeCell ref="A541:D541"/>
    <mergeCell ref="H541:L541"/>
    <mergeCell ref="A539:B539"/>
    <mergeCell ref="A511:B511"/>
    <mergeCell ref="D511:J511"/>
    <mergeCell ref="K511:L511"/>
    <mergeCell ref="A512:C512"/>
    <mergeCell ref="D512:J512"/>
    <mergeCell ref="K512:L512"/>
    <mergeCell ref="D513:J513"/>
    <mergeCell ref="K513:L513"/>
    <mergeCell ref="A516:B519"/>
    <mergeCell ref="M476:P476"/>
    <mergeCell ref="A477:B477"/>
    <mergeCell ref="A495:B495"/>
    <mergeCell ref="A496:B496"/>
    <mergeCell ref="L474:L476"/>
    <mergeCell ref="D475:D476"/>
    <mergeCell ref="E475:J475"/>
    <mergeCell ref="G497:L497"/>
    <mergeCell ref="A498:D498"/>
    <mergeCell ref="H498:L498"/>
    <mergeCell ref="K471:L471"/>
    <mergeCell ref="K472:L472"/>
    <mergeCell ref="A473:B476"/>
    <mergeCell ref="C473:C476"/>
    <mergeCell ref="D473:L473"/>
    <mergeCell ref="D474:J474"/>
    <mergeCell ref="K474:K476"/>
    <mergeCell ref="A469:C469"/>
    <mergeCell ref="D469:J469"/>
    <mergeCell ref="K469:L469"/>
    <mergeCell ref="A470:B470"/>
    <mergeCell ref="D470:J470"/>
    <mergeCell ref="K470:L470"/>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G322:L322"/>
    <mergeCell ref="A293:B293"/>
    <mergeCell ref="D293:J293"/>
    <mergeCell ref="K293:L293"/>
    <mergeCell ref="A294:C294"/>
    <mergeCell ref="D294:J294"/>
    <mergeCell ref="K294:L294"/>
    <mergeCell ref="D258:D259"/>
    <mergeCell ref="E258:J258"/>
    <mergeCell ref="A295:B295"/>
    <mergeCell ref="D295:J295"/>
    <mergeCell ref="G280:L280"/>
    <mergeCell ref="A281:D281"/>
    <mergeCell ref="H281:L281"/>
    <mergeCell ref="A278:B278"/>
    <mergeCell ref="A279:B279"/>
    <mergeCell ref="K295:L295"/>
    <mergeCell ref="M259:P259"/>
    <mergeCell ref="A260:B260"/>
    <mergeCell ref="K253:L253"/>
    <mergeCell ref="K254:L254"/>
    <mergeCell ref="A256:B259"/>
    <mergeCell ref="C256:C259"/>
    <mergeCell ref="D256:L256"/>
    <mergeCell ref="D257:J257"/>
    <mergeCell ref="K257:K259"/>
    <mergeCell ref="L257:L259"/>
    <mergeCell ref="A253:B253"/>
    <mergeCell ref="D253:J253"/>
    <mergeCell ref="A251:B251"/>
    <mergeCell ref="D251:J251"/>
    <mergeCell ref="K251:L251"/>
    <mergeCell ref="A252:C252"/>
    <mergeCell ref="D252:J252"/>
    <mergeCell ref="K252:L252"/>
    <mergeCell ref="M220:P220"/>
    <mergeCell ref="A221:B221"/>
    <mergeCell ref="A239:B239"/>
    <mergeCell ref="A240:B240"/>
    <mergeCell ref="L218:L220"/>
    <mergeCell ref="D219:D220"/>
    <mergeCell ref="E219:J219"/>
    <mergeCell ref="G241:L241"/>
    <mergeCell ref="A242:D242"/>
    <mergeCell ref="H242:L242"/>
    <mergeCell ref="K215:L215"/>
    <mergeCell ref="K216:L216"/>
    <mergeCell ref="A217:B220"/>
    <mergeCell ref="C217:C220"/>
    <mergeCell ref="D217:L217"/>
    <mergeCell ref="D218:J218"/>
    <mergeCell ref="K218:K220"/>
    <mergeCell ref="A213:C213"/>
    <mergeCell ref="D213:J213"/>
    <mergeCell ref="K213:L213"/>
    <mergeCell ref="A214:B214"/>
    <mergeCell ref="D214:J214"/>
    <mergeCell ref="K214:L214"/>
    <mergeCell ref="A212:B212"/>
    <mergeCell ref="D212:J212"/>
    <mergeCell ref="K212:L212"/>
    <mergeCell ref="L178:L180"/>
    <mergeCell ref="D179:D180"/>
    <mergeCell ref="E179:J179"/>
    <mergeCell ref="A200:B200"/>
    <mergeCell ref="G201:L201"/>
    <mergeCell ref="A202:D202"/>
    <mergeCell ref="H202:L202"/>
    <mergeCell ref="M180:P180"/>
    <mergeCell ref="A181:B181"/>
    <mergeCell ref="A199:B199"/>
    <mergeCell ref="A174:B174"/>
    <mergeCell ref="D174:J174"/>
    <mergeCell ref="K174:L174"/>
    <mergeCell ref="K176:L176"/>
    <mergeCell ref="A177:B180"/>
    <mergeCell ref="C177:C180"/>
    <mergeCell ref="D177:L177"/>
    <mergeCell ref="D178:J178"/>
    <mergeCell ref="K178:K180"/>
    <mergeCell ref="A172:B172"/>
    <mergeCell ref="D172:J172"/>
    <mergeCell ref="K172:L172"/>
    <mergeCell ref="A173:C173"/>
    <mergeCell ref="D173:J173"/>
    <mergeCell ref="K173:L173"/>
    <mergeCell ref="M139:P139"/>
    <mergeCell ref="A140:B140"/>
    <mergeCell ref="A158:B158"/>
    <mergeCell ref="A159:B159"/>
    <mergeCell ref="L137:L139"/>
    <mergeCell ref="D138:D139"/>
    <mergeCell ref="E138:J138"/>
    <mergeCell ref="G160:L160"/>
    <mergeCell ref="A161:D161"/>
    <mergeCell ref="H161:L161"/>
    <mergeCell ref="K134:L134"/>
    <mergeCell ref="K135:L135"/>
    <mergeCell ref="A136:B139"/>
    <mergeCell ref="C136:C139"/>
    <mergeCell ref="D136:L136"/>
    <mergeCell ref="D137:J137"/>
    <mergeCell ref="K137:K139"/>
    <mergeCell ref="A132:C132"/>
    <mergeCell ref="D132:J132"/>
    <mergeCell ref="K132:L132"/>
    <mergeCell ref="A133:B133"/>
    <mergeCell ref="D133:J133"/>
    <mergeCell ref="K133:L133"/>
    <mergeCell ref="A131:B131"/>
    <mergeCell ref="D131:J131"/>
    <mergeCell ref="K131:L131"/>
    <mergeCell ref="L94:L96"/>
    <mergeCell ref="D95:D96"/>
    <mergeCell ref="E95:J95"/>
    <mergeCell ref="A116:B116"/>
    <mergeCell ref="G117:L117"/>
    <mergeCell ref="A118:D118"/>
    <mergeCell ref="H118:L118"/>
    <mergeCell ref="M96:P96"/>
    <mergeCell ref="A97:B97"/>
    <mergeCell ref="A115:B115"/>
    <mergeCell ref="A90:B90"/>
    <mergeCell ref="D90:J90"/>
    <mergeCell ref="K90:L90"/>
    <mergeCell ref="K91:L91"/>
    <mergeCell ref="K92:L92"/>
    <mergeCell ref="A93:B96"/>
    <mergeCell ref="C93:C96"/>
    <mergeCell ref="A88:B88"/>
    <mergeCell ref="D88:J88"/>
    <mergeCell ref="K88:L88"/>
    <mergeCell ref="A89:C89"/>
    <mergeCell ref="D89:J89"/>
    <mergeCell ref="K89:L89"/>
    <mergeCell ref="D93:L93"/>
    <mergeCell ref="C52:C55"/>
    <mergeCell ref="D52:L52"/>
    <mergeCell ref="D53:J53"/>
    <mergeCell ref="K53:K55"/>
    <mergeCell ref="D94:J94"/>
    <mergeCell ref="K94:K96"/>
    <mergeCell ref="G76:L76"/>
    <mergeCell ref="A77:D77"/>
    <mergeCell ref="H77:L77"/>
    <mergeCell ref="M55:P55"/>
    <mergeCell ref="A56:B56"/>
    <mergeCell ref="K47:L47"/>
    <mergeCell ref="A49:B49"/>
    <mergeCell ref="D49:J49"/>
    <mergeCell ref="K49:L49"/>
    <mergeCell ref="L53:L55"/>
    <mergeCell ref="D54:D55"/>
    <mergeCell ref="E54:J54"/>
    <mergeCell ref="K50:L50"/>
    <mergeCell ref="K51:L51"/>
    <mergeCell ref="A52:B55"/>
    <mergeCell ref="A74:B74"/>
    <mergeCell ref="A75:B75"/>
    <mergeCell ref="K2:L2"/>
    <mergeCell ref="G32:L32"/>
    <mergeCell ref="A31:D31"/>
    <mergeCell ref="H31:L31"/>
    <mergeCell ref="B34:C34"/>
    <mergeCell ref="A48:C48"/>
    <mergeCell ref="D48:J48"/>
    <mergeCell ref="K48:L48"/>
    <mergeCell ref="A47:B47"/>
    <mergeCell ref="D47:J47"/>
    <mergeCell ref="K5:L5"/>
    <mergeCell ref="D6:L6"/>
    <mergeCell ref="D7:J7"/>
    <mergeCell ref="K7:K9"/>
    <mergeCell ref="L7:L9"/>
    <mergeCell ref="E8:J8"/>
    <mergeCell ref="A39:D39"/>
    <mergeCell ref="E5:I5"/>
    <mergeCell ref="H39:L39"/>
    <mergeCell ref="A1:B1"/>
    <mergeCell ref="A3:B3"/>
    <mergeCell ref="D1:J1"/>
    <mergeCell ref="D3:J3"/>
    <mergeCell ref="K1:L1"/>
    <mergeCell ref="A2:C2"/>
    <mergeCell ref="D2:J2"/>
    <mergeCell ref="K3:L3"/>
    <mergeCell ref="M9:P9"/>
    <mergeCell ref="B32:C32"/>
    <mergeCell ref="C6:C9"/>
    <mergeCell ref="D8:D9"/>
    <mergeCell ref="A10:B10"/>
    <mergeCell ref="A6:B9"/>
    <mergeCell ref="A28:B28"/>
    <mergeCell ref="A29:B29"/>
    <mergeCell ref="K4:L4"/>
  </mergeCells>
  <printOptions/>
  <pageMargins left="0.2362204724409449" right="0" top="0.1968503937007874" bottom="0" header="0.1968503937007874" footer="0.1968503937007874"/>
  <pageSetup horizontalDpi="600" verticalDpi="600" orientation="landscape" paperSize="9" scale="88"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Z109"/>
  <sheetViews>
    <sheetView showZeros="0" view="pageBreakPreview" zoomScale="85" zoomScaleSheetLayoutView="85" zoomScalePageLayoutView="0" workbookViewId="0" topLeftCell="A7">
      <selection activeCell="A11" sqref="A11:S98"/>
    </sheetView>
  </sheetViews>
  <sheetFormatPr defaultColWidth="9.00390625" defaultRowHeight="15.75"/>
  <cols>
    <col min="1" max="1" width="3.50390625" style="26" customWidth="1"/>
    <col min="2" max="2" width="28.25390625" style="26" customWidth="1"/>
    <col min="3" max="3" width="9.625" style="26" customWidth="1"/>
    <col min="4" max="4" width="9.875" style="992" customWidth="1"/>
    <col min="5" max="5" width="9.625" style="26" customWidth="1"/>
    <col min="6" max="6" width="6.50390625" style="26" customWidth="1"/>
    <col min="7" max="7" width="6.75390625" style="26" customWidth="1"/>
    <col min="8" max="8" width="8.875" style="26" customWidth="1"/>
    <col min="9" max="9" width="7.875" style="26" customWidth="1"/>
    <col min="10" max="10" width="7.75390625" style="26" customWidth="1"/>
    <col min="11" max="11" width="6.25390625" style="26" customWidth="1"/>
    <col min="12" max="12" width="7.875" style="26" customWidth="1"/>
    <col min="13" max="14" width="5.875" style="26" customWidth="1"/>
    <col min="15" max="15" width="6.125" style="26" customWidth="1"/>
    <col min="16" max="16" width="5.625" style="26" customWidth="1"/>
    <col min="17" max="17" width="7.50390625" style="26" customWidth="1"/>
    <col min="18" max="18" width="8.75390625" style="26" customWidth="1"/>
    <col min="19" max="19" width="8.875" style="26" customWidth="1"/>
    <col min="20" max="16384" width="9.00390625" style="26" customWidth="1"/>
  </cols>
  <sheetData>
    <row r="1" spans="1:19" ht="16.5">
      <c r="A1" s="745" t="s">
        <v>34</v>
      </c>
      <c r="B1" s="443"/>
      <c r="C1" s="443"/>
      <c r="E1" s="1415" t="s">
        <v>83</v>
      </c>
      <c r="F1" s="1415"/>
      <c r="G1" s="1415"/>
      <c r="H1" s="1415"/>
      <c r="I1" s="1415"/>
      <c r="J1" s="1415"/>
      <c r="K1" s="1415"/>
      <c r="L1" s="1415"/>
      <c r="M1" s="1415"/>
      <c r="N1" s="1415"/>
      <c r="O1" s="1415"/>
      <c r="P1" s="405" t="s">
        <v>572</v>
      </c>
      <c r="Q1" s="405"/>
      <c r="R1" s="405"/>
      <c r="S1" s="405"/>
    </row>
    <row r="2" spans="1:19" ht="16.5">
      <c r="A2" s="1515" t="s">
        <v>344</v>
      </c>
      <c r="B2" s="1515"/>
      <c r="C2" s="1515"/>
      <c r="D2" s="1515"/>
      <c r="E2" s="1414" t="s">
        <v>42</v>
      </c>
      <c r="F2" s="1414"/>
      <c r="G2" s="1414"/>
      <c r="H2" s="1414"/>
      <c r="I2" s="1414"/>
      <c r="J2" s="1414"/>
      <c r="K2" s="1414"/>
      <c r="L2" s="1414"/>
      <c r="M2" s="1414"/>
      <c r="N2" s="1414"/>
      <c r="O2" s="1414"/>
      <c r="P2" s="1512" t="str">
        <f>'Thong tin'!B5</f>
        <v>Cục THADS tỉnh Tây Ninh</v>
      </c>
      <c r="Q2" s="1512"/>
      <c r="R2" s="1512"/>
      <c r="S2" s="1512"/>
    </row>
    <row r="3" spans="1:19" ht="17.25">
      <c r="A3" s="1515" t="s">
        <v>345</v>
      </c>
      <c r="B3" s="1515"/>
      <c r="C3" s="1515"/>
      <c r="D3" s="1515"/>
      <c r="E3" s="1511" t="str">
        <f>'Thong tin'!B4</f>
        <v>03 tháng / Năm 2020 (từ 01/10/2019 đến 31/12/2019)</v>
      </c>
      <c r="F3" s="1511"/>
      <c r="G3" s="1511"/>
      <c r="H3" s="1511"/>
      <c r="I3" s="1511"/>
      <c r="J3" s="1511"/>
      <c r="K3" s="1511"/>
      <c r="L3" s="1511"/>
      <c r="M3" s="1511"/>
      <c r="N3" s="1511"/>
      <c r="O3" s="1511"/>
      <c r="P3" s="405" t="s">
        <v>672</v>
      </c>
      <c r="Q3" s="443"/>
      <c r="R3" s="405"/>
      <c r="S3" s="405"/>
    </row>
    <row r="4" spans="1:19" ht="15">
      <c r="A4" s="406" t="s">
        <v>217</v>
      </c>
      <c r="B4" s="443"/>
      <c r="C4" s="443"/>
      <c r="D4" s="993"/>
      <c r="E4" s="443"/>
      <c r="F4" s="443"/>
      <c r="G4" s="443"/>
      <c r="H4" s="443"/>
      <c r="I4" s="443"/>
      <c r="J4" s="443"/>
      <c r="K4" s="443"/>
      <c r="L4" s="443"/>
      <c r="M4" s="443"/>
      <c r="N4" s="473"/>
      <c r="O4" s="473"/>
      <c r="P4" s="1513" t="s">
        <v>671</v>
      </c>
      <c r="Q4" s="1513"/>
      <c r="R4" s="1513"/>
      <c r="S4" s="1513"/>
    </row>
    <row r="5" spans="2:19" ht="15">
      <c r="B5" s="440"/>
      <c r="C5" s="440"/>
      <c r="Q5" s="474" t="s">
        <v>343</v>
      </c>
      <c r="R5" s="475"/>
      <c r="S5" s="475"/>
    </row>
    <row r="6" spans="1:19" ht="15">
      <c r="A6" s="1450" t="s">
        <v>72</v>
      </c>
      <c r="B6" s="1450"/>
      <c r="C6" s="1505" t="s">
        <v>218</v>
      </c>
      <c r="D6" s="1505"/>
      <c r="E6" s="1505"/>
      <c r="F6" s="1507" t="s">
        <v>134</v>
      </c>
      <c r="G6" s="1507" t="s">
        <v>219</v>
      </c>
      <c r="H6" s="1514" t="s">
        <v>137</v>
      </c>
      <c r="I6" s="1514"/>
      <c r="J6" s="1514"/>
      <c r="K6" s="1514"/>
      <c r="L6" s="1514"/>
      <c r="M6" s="1514"/>
      <c r="N6" s="1514"/>
      <c r="O6" s="1514"/>
      <c r="P6" s="1514"/>
      <c r="Q6" s="1514"/>
      <c r="R6" s="1505" t="s">
        <v>354</v>
      </c>
      <c r="S6" s="1505" t="s">
        <v>574</v>
      </c>
    </row>
    <row r="7" spans="1:19" s="405" customFormat="1" ht="15">
      <c r="A7" s="1450"/>
      <c r="B7" s="1450"/>
      <c r="C7" s="1505" t="s">
        <v>51</v>
      </c>
      <c r="D7" s="1506" t="s">
        <v>7</v>
      </c>
      <c r="E7" s="1506"/>
      <c r="F7" s="1507"/>
      <c r="G7" s="1507"/>
      <c r="H7" s="1507" t="s">
        <v>137</v>
      </c>
      <c r="I7" s="1505" t="s">
        <v>138</v>
      </c>
      <c r="J7" s="1505"/>
      <c r="K7" s="1505"/>
      <c r="L7" s="1505"/>
      <c r="M7" s="1505"/>
      <c r="N7" s="1505"/>
      <c r="O7" s="1505"/>
      <c r="P7" s="1505"/>
      <c r="Q7" s="1507" t="s">
        <v>151</v>
      </c>
      <c r="R7" s="1505"/>
      <c r="S7" s="1505"/>
    </row>
    <row r="8" spans="1:19" ht="15">
      <c r="A8" s="1450"/>
      <c r="B8" s="1450"/>
      <c r="C8" s="1505"/>
      <c r="D8" s="1516" t="s">
        <v>221</v>
      </c>
      <c r="E8" s="1506" t="s">
        <v>222</v>
      </c>
      <c r="F8" s="1507"/>
      <c r="G8" s="1507"/>
      <c r="H8" s="1507"/>
      <c r="I8" s="1507" t="s">
        <v>573</v>
      </c>
      <c r="J8" s="1506" t="s">
        <v>7</v>
      </c>
      <c r="K8" s="1506"/>
      <c r="L8" s="1506"/>
      <c r="M8" s="1506"/>
      <c r="N8" s="1506"/>
      <c r="O8" s="1506"/>
      <c r="P8" s="1506"/>
      <c r="Q8" s="1507"/>
      <c r="R8" s="1505"/>
      <c r="S8" s="1505"/>
    </row>
    <row r="9" spans="1:19" ht="90">
      <c r="A9" s="1450"/>
      <c r="B9" s="1450"/>
      <c r="C9" s="1505"/>
      <c r="D9" s="1516"/>
      <c r="E9" s="1506"/>
      <c r="F9" s="1507"/>
      <c r="G9" s="1507"/>
      <c r="H9" s="1507"/>
      <c r="I9" s="1507"/>
      <c r="J9" s="476" t="s">
        <v>223</v>
      </c>
      <c r="K9" s="476" t="s">
        <v>224</v>
      </c>
      <c r="L9" s="477" t="s">
        <v>142</v>
      </c>
      <c r="M9" s="477" t="s">
        <v>225</v>
      </c>
      <c r="N9" s="477" t="s">
        <v>146</v>
      </c>
      <c r="O9" s="477" t="s">
        <v>355</v>
      </c>
      <c r="P9" s="477" t="s">
        <v>150</v>
      </c>
      <c r="Q9" s="1507"/>
      <c r="R9" s="1505"/>
      <c r="S9" s="1505"/>
    </row>
    <row r="10" spans="1:19" ht="15">
      <c r="A10" s="1508" t="s">
        <v>6</v>
      </c>
      <c r="B10" s="1509"/>
      <c r="C10" s="478">
        <v>1</v>
      </c>
      <c r="D10" s="994">
        <v>2</v>
      </c>
      <c r="E10" s="478">
        <v>3</v>
      </c>
      <c r="F10" s="478">
        <v>4</v>
      </c>
      <c r="G10" s="478">
        <v>5</v>
      </c>
      <c r="H10" s="478">
        <v>6</v>
      </c>
      <c r="I10" s="478">
        <v>7</v>
      </c>
      <c r="J10" s="478">
        <v>8</v>
      </c>
      <c r="K10" s="478">
        <v>9</v>
      </c>
      <c r="L10" s="478">
        <v>10</v>
      </c>
      <c r="M10" s="478">
        <v>11</v>
      </c>
      <c r="N10" s="478">
        <v>12</v>
      </c>
      <c r="O10" s="478">
        <v>13</v>
      </c>
      <c r="P10" s="478">
        <v>14</v>
      </c>
      <c r="Q10" s="478">
        <v>15</v>
      </c>
      <c r="R10" s="478">
        <v>16</v>
      </c>
      <c r="S10" s="479">
        <v>17</v>
      </c>
    </row>
    <row r="11" spans="1:26" s="1058" customFormat="1" ht="23.25" customHeight="1">
      <c r="A11" s="1814" t="s">
        <v>37</v>
      </c>
      <c r="B11" s="1814"/>
      <c r="C11" s="877">
        <f aca="true" t="shared" si="0" ref="C11:R11">C12+C25</f>
        <v>20144</v>
      </c>
      <c r="D11" s="976">
        <f t="shared" si="0"/>
        <v>14878</v>
      </c>
      <c r="E11" s="877">
        <f t="shared" si="0"/>
        <v>5266</v>
      </c>
      <c r="F11" s="877">
        <f t="shared" si="0"/>
        <v>48</v>
      </c>
      <c r="G11" s="877">
        <f t="shared" si="0"/>
        <v>7</v>
      </c>
      <c r="H11" s="877">
        <f t="shared" si="0"/>
        <v>20096</v>
      </c>
      <c r="I11" s="877">
        <f t="shared" si="0"/>
        <v>11264</v>
      </c>
      <c r="J11" s="877">
        <f t="shared" si="0"/>
        <v>3174</v>
      </c>
      <c r="K11" s="877">
        <f t="shared" si="0"/>
        <v>104</v>
      </c>
      <c r="L11" s="877">
        <f t="shared" si="0"/>
        <v>7871</v>
      </c>
      <c r="M11" s="877">
        <f t="shared" si="0"/>
        <v>37</v>
      </c>
      <c r="N11" s="877">
        <f t="shared" si="0"/>
        <v>12</v>
      </c>
      <c r="O11" s="877">
        <f t="shared" si="0"/>
        <v>0</v>
      </c>
      <c r="P11" s="877">
        <f t="shared" si="0"/>
        <v>66</v>
      </c>
      <c r="Q11" s="877">
        <f t="shared" si="0"/>
        <v>8832</v>
      </c>
      <c r="R11" s="877">
        <f t="shared" si="0"/>
        <v>16818</v>
      </c>
      <c r="S11" s="883">
        <f>(J11+K11)/I11</f>
        <v>0.291015625</v>
      </c>
      <c r="T11" s="1056"/>
      <c r="U11" s="1057"/>
      <c r="V11" s="1057"/>
      <c r="W11" s="1057"/>
      <c r="X11" s="1057"/>
      <c r="Y11" s="1057"/>
      <c r="Z11" s="1057"/>
    </row>
    <row r="12" spans="1:26" s="855" customFormat="1" ht="16.5">
      <c r="A12" s="917" t="s">
        <v>0</v>
      </c>
      <c r="B12" s="918" t="s">
        <v>98</v>
      </c>
      <c r="C12" s="878">
        <f aca="true" t="shared" si="1" ref="C12:R12">SUM(C13:C24)</f>
        <v>588</v>
      </c>
      <c r="D12" s="977">
        <f t="shared" si="1"/>
        <v>381</v>
      </c>
      <c r="E12" s="878">
        <f t="shared" si="1"/>
        <v>207</v>
      </c>
      <c r="F12" s="878">
        <f t="shared" si="1"/>
        <v>8</v>
      </c>
      <c r="G12" s="878">
        <f t="shared" si="1"/>
        <v>0</v>
      </c>
      <c r="H12" s="878">
        <f t="shared" si="1"/>
        <v>580</v>
      </c>
      <c r="I12" s="878">
        <f t="shared" si="1"/>
        <v>402</v>
      </c>
      <c r="J12" s="878">
        <f t="shared" si="1"/>
        <v>142</v>
      </c>
      <c r="K12" s="878">
        <f t="shared" si="1"/>
        <v>4</v>
      </c>
      <c r="L12" s="878">
        <f t="shared" si="1"/>
        <v>244</v>
      </c>
      <c r="M12" s="878">
        <f t="shared" si="1"/>
        <v>1</v>
      </c>
      <c r="N12" s="878">
        <f t="shared" si="1"/>
        <v>3</v>
      </c>
      <c r="O12" s="878">
        <f t="shared" si="1"/>
        <v>0</v>
      </c>
      <c r="P12" s="878">
        <f t="shared" si="1"/>
        <v>8</v>
      </c>
      <c r="Q12" s="878">
        <f t="shared" si="1"/>
        <v>178</v>
      </c>
      <c r="R12" s="878">
        <f t="shared" si="1"/>
        <v>434</v>
      </c>
      <c r="S12" s="880">
        <f>(J12+K12)/I12</f>
        <v>0.36318407960199006</v>
      </c>
      <c r="T12" s="889"/>
      <c r="U12" s="874"/>
      <c r="V12" s="874"/>
      <c r="W12" s="874"/>
      <c r="X12" s="874"/>
      <c r="Y12" s="874"/>
      <c r="Z12" s="874"/>
    </row>
    <row r="13" spans="1:26" s="855" customFormat="1" ht="16.5">
      <c r="A13" s="919" t="s">
        <v>52</v>
      </c>
      <c r="B13" s="920" t="s">
        <v>802</v>
      </c>
      <c r="C13" s="875">
        <v>2</v>
      </c>
      <c r="D13" s="978"/>
      <c r="E13" s="875">
        <v>2</v>
      </c>
      <c r="F13" s="875"/>
      <c r="G13" s="875"/>
      <c r="H13" s="878">
        <v>2</v>
      </c>
      <c r="I13" s="878">
        <v>2</v>
      </c>
      <c r="J13" s="875">
        <v>2</v>
      </c>
      <c r="K13" s="875"/>
      <c r="L13" s="875"/>
      <c r="M13" s="875"/>
      <c r="N13" s="875"/>
      <c r="O13" s="875"/>
      <c r="P13" s="875"/>
      <c r="Q13" s="879"/>
      <c r="R13" s="881">
        <f>SUM(L13:Q13)</f>
        <v>0</v>
      </c>
      <c r="S13" s="882">
        <f aca="true" t="shared" si="2" ref="S13:S84">(J13+K13)/I13</f>
        <v>1</v>
      </c>
      <c r="T13" s="884"/>
      <c r="U13" s="874"/>
      <c r="V13" s="874"/>
      <c r="W13" s="874"/>
      <c r="X13" s="874"/>
      <c r="Y13" s="874"/>
      <c r="Z13" s="874"/>
    </row>
    <row r="14" spans="1:26" s="855" customFormat="1" ht="16.5">
      <c r="A14" s="919" t="s">
        <v>53</v>
      </c>
      <c r="B14" s="920" t="s">
        <v>707</v>
      </c>
      <c r="C14" s="875">
        <v>1</v>
      </c>
      <c r="D14" s="978"/>
      <c r="E14" s="875">
        <v>1</v>
      </c>
      <c r="F14" s="875"/>
      <c r="G14" s="875"/>
      <c r="H14" s="878">
        <v>1</v>
      </c>
      <c r="I14" s="878">
        <v>1</v>
      </c>
      <c r="J14" s="875">
        <v>1</v>
      </c>
      <c r="K14" s="875"/>
      <c r="L14" s="875">
        <v>0</v>
      </c>
      <c r="M14" s="875"/>
      <c r="N14" s="875"/>
      <c r="O14" s="875"/>
      <c r="P14" s="875">
        <v>0</v>
      </c>
      <c r="Q14" s="879"/>
      <c r="R14" s="881">
        <f aca="true" t="shared" si="3" ref="R14:R23">SUM(L14:Q14)</f>
        <v>0</v>
      </c>
      <c r="S14" s="882">
        <f t="shared" si="2"/>
        <v>1</v>
      </c>
      <c r="T14" s="884"/>
      <c r="U14" s="874"/>
      <c r="V14" s="874"/>
      <c r="W14" s="874"/>
      <c r="X14" s="874"/>
      <c r="Y14" s="874"/>
      <c r="Z14" s="874"/>
    </row>
    <row r="15" spans="1:20" s="855" customFormat="1" ht="15.75">
      <c r="A15" s="919" t="s">
        <v>58</v>
      </c>
      <c r="B15" s="920" t="s">
        <v>807</v>
      </c>
      <c r="C15" s="875">
        <v>2</v>
      </c>
      <c r="D15" s="978">
        <v>0</v>
      </c>
      <c r="E15" s="875">
        <v>2</v>
      </c>
      <c r="F15" s="875">
        <v>1</v>
      </c>
      <c r="G15" s="875"/>
      <c r="H15" s="878">
        <v>1</v>
      </c>
      <c r="I15" s="878">
        <v>1</v>
      </c>
      <c r="J15" s="875">
        <v>1</v>
      </c>
      <c r="K15" s="875"/>
      <c r="L15" s="875">
        <v>0</v>
      </c>
      <c r="M15" s="875"/>
      <c r="N15" s="875"/>
      <c r="O15" s="875"/>
      <c r="P15" s="875">
        <v>0</v>
      </c>
      <c r="Q15" s="879"/>
      <c r="R15" s="881">
        <f t="shared" si="3"/>
        <v>0</v>
      </c>
      <c r="S15" s="882">
        <f t="shared" si="2"/>
        <v>1</v>
      </c>
      <c r="T15" s="884"/>
    </row>
    <row r="16" spans="1:20" s="855" customFormat="1" ht="15.75">
      <c r="A16" s="919" t="s">
        <v>73</v>
      </c>
      <c r="B16" s="920" t="s">
        <v>808</v>
      </c>
      <c r="C16" s="875">
        <v>2</v>
      </c>
      <c r="D16" s="978">
        <v>0</v>
      </c>
      <c r="E16" s="875">
        <v>2</v>
      </c>
      <c r="F16" s="875">
        <v>0</v>
      </c>
      <c r="G16" s="875">
        <v>0</v>
      </c>
      <c r="H16" s="878">
        <v>2</v>
      </c>
      <c r="I16" s="878">
        <v>2</v>
      </c>
      <c r="J16" s="875">
        <v>2</v>
      </c>
      <c r="K16" s="875">
        <v>0</v>
      </c>
      <c r="L16" s="875">
        <v>0</v>
      </c>
      <c r="M16" s="875">
        <v>0</v>
      </c>
      <c r="N16" s="875">
        <v>0</v>
      </c>
      <c r="O16" s="875">
        <v>0</v>
      </c>
      <c r="P16" s="875">
        <v>0</v>
      </c>
      <c r="Q16" s="879">
        <v>0</v>
      </c>
      <c r="R16" s="881">
        <f t="shared" si="3"/>
        <v>0</v>
      </c>
      <c r="S16" s="882">
        <f t="shared" si="2"/>
        <v>1</v>
      </c>
      <c r="T16" s="884"/>
    </row>
    <row r="17" spans="1:20" s="855" customFormat="1" ht="15.75">
      <c r="A17" s="919" t="s">
        <v>74</v>
      </c>
      <c r="B17" s="920" t="s">
        <v>711</v>
      </c>
      <c r="C17" s="875">
        <v>114</v>
      </c>
      <c r="D17" s="978">
        <v>88</v>
      </c>
      <c r="E17" s="875">
        <v>26</v>
      </c>
      <c r="F17" s="875">
        <v>1</v>
      </c>
      <c r="G17" s="875">
        <v>0</v>
      </c>
      <c r="H17" s="878">
        <v>113</v>
      </c>
      <c r="I17" s="878">
        <v>63</v>
      </c>
      <c r="J17" s="875">
        <v>23</v>
      </c>
      <c r="K17" s="875">
        <v>3</v>
      </c>
      <c r="L17" s="875">
        <v>34</v>
      </c>
      <c r="M17" s="875">
        <v>0</v>
      </c>
      <c r="N17" s="875">
        <v>3</v>
      </c>
      <c r="O17" s="875">
        <v>0</v>
      </c>
      <c r="P17" s="875">
        <v>0</v>
      </c>
      <c r="Q17" s="879">
        <v>50</v>
      </c>
      <c r="R17" s="881">
        <f t="shared" si="3"/>
        <v>87</v>
      </c>
      <c r="S17" s="882">
        <f t="shared" si="2"/>
        <v>0.4126984126984127</v>
      </c>
      <c r="T17" s="884"/>
    </row>
    <row r="18" spans="1:20" s="855" customFormat="1" ht="15.75">
      <c r="A18" s="919" t="s">
        <v>75</v>
      </c>
      <c r="B18" s="920" t="s">
        <v>738</v>
      </c>
      <c r="C18" s="875">
        <v>129</v>
      </c>
      <c r="D18" s="978">
        <v>103</v>
      </c>
      <c r="E18" s="875">
        <v>26</v>
      </c>
      <c r="F18" s="875">
        <v>0</v>
      </c>
      <c r="G18" s="875">
        <v>0</v>
      </c>
      <c r="H18" s="878">
        <v>129</v>
      </c>
      <c r="I18" s="878">
        <v>97</v>
      </c>
      <c r="J18" s="875">
        <v>8</v>
      </c>
      <c r="K18" s="875"/>
      <c r="L18" s="875">
        <v>88</v>
      </c>
      <c r="M18" s="875">
        <v>1</v>
      </c>
      <c r="N18" s="875">
        <v>0</v>
      </c>
      <c r="O18" s="875">
        <v>0</v>
      </c>
      <c r="P18" s="875">
        <v>0</v>
      </c>
      <c r="Q18" s="879">
        <v>32</v>
      </c>
      <c r="R18" s="881">
        <f t="shared" si="3"/>
        <v>121</v>
      </c>
      <c r="S18" s="882">
        <f t="shared" si="2"/>
        <v>0.08247422680412371</v>
      </c>
      <c r="T18" s="884"/>
    </row>
    <row r="19" spans="1:20" s="855" customFormat="1" ht="15.75">
      <c r="A19" s="919" t="s">
        <v>76</v>
      </c>
      <c r="B19" s="920" t="s">
        <v>737</v>
      </c>
      <c r="C19" s="875">
        <v>72</v>
      </c>
      <c r="D19" s="978">
        <v>51</v>
      </c>
      <c r="E19" s="875">
        <v>21</v>
      </c>
      <c r="F19" s="875">
        <v>1</v>
      </c>
      <c r="G19" s="875">
        <v>0</v>
      </c>
      <c r="H19" s="878">
        <v>71</v>
      </c>
      <c r="I19" s="878">
        <v>37</v>
      </c>
      <c r="J19" s="875">
        <v>8</v>
      </c>
      <c r="K19" s="875">
        <v>1</v>
      </c>
      <c r="L19" s="875">
        <v>20</v>
      </c>
      <c r="M19" s="875">
        <v>0</v>
      </c>
      <c r="N19" s="875">
        <v>0</v>
      </c>
      <c r="O19" s="875">
        <v>0</v>
      </c>
      <c r="P19" s="875">
        <v>8</v>
      </c>
      <c r="Q19" s="879">
        <v>34</v>
      </c>
      <c r="R19" s="881">
        <f t="shared" si="3"/>
        <v>62</v>
      </c>
      <c r="S19" s="882">
        <f t="shared" si="2"/>
        <v>0.24324324324324326</v>
      </c>
      <c r="T19" s="884"/>
    </row>
    <row r="20" spans="1:20" s="855" customFormat="1" ht="15.75">
      <c r="A20" s="919" t="s">
        <v>77</v>
      </c>
      <c r="B20" s="920" t="s">
        <v>809</v>
      </c>
      <c r="C20" s="875">
        <v>2</v>
      </c>
      <c r="D20" s="978">
        <v>0</v>
      </c>
      <c r="E20" s="875">
        <v>2</v>
      </c>
      <c r="F20" s="875"/>
      <c r="G20" s="875"/>
      <c r="H20" s="878">
        <v>2</v>
      </c>
      <c r="I20" s="878">
        <v>2</v>
      </c>
      <c r="J20" s="875"/>
      <c r="K20" s="875"/>
      <c r="L20" s="875">
        <v>2</v>
      </c>
      <c r="M20" s="875"/>
      <c r="N20" s="875"/>
      <c r="O20" s="875"/>
      <c r="P20" s="875"/>
      <c r="Q20" s="879"/>
      <c r="R20" s="881">
        <f t="shared" si="3"/>
        <v>2</v>
      </c>
      <c r="S20" s="882">
        <f t="shared" si="2"/>
        <v>0</v>
      </c>
      <c r="T20" s="884"/>
    </row>
    <row r="21" spans="1:20" s="855" customFormat="1" ht="15.75">
      <c r="A21" s="919" t="s">
        <v>78</v>
      </c>
      <c r="B21" s="920" t="s">
        <v>810</v>
      </c>
      <c r="C21" s="875">
        <v>0</v>
      </c>
      <c r="D21" s="978">
        <v>0</v>
      </c>
      <c r="E21" s="875"/>
      <c r="F21" s="875"/>
      <c r="G21" s="875"/>
      <c r="H21" s="878">
        <v>0</v>
      </c>
      <c r="I21" s="878">
        <v>0</v>
      </c>
      <c r="J21" s="875"/>
      <c r="K21" s="875"/>
      <c r="L21" s="875"/>
      <c r="M21" s="875"/>
      <c r="N21" s="875"/>
      <c r="O21" s="875"/>
      <c r="P21" s="875"/>
      <c r="Q21" s="879"/>
      <c r="R21" s="881">
        <f t="shared" si="3"/>
        <v>0</v>
      </c>
      <c r="S21" s="882" t="e">
        <f t="shared" si="2"/>
        <v>#DIV/0!</v>
      </c>
      <c r="T21" s="884"/>
    </row>
    <row r="22" spans="1:20" s="855" customFormat="1" ht="15.75">
      <c r="A22" s="919" t="s">
        <v>101</v>
      </c>
      <c r="B22" s="920" t="s">
        <v>728</v>
      </c>
      <c r="C22" s="875">
        <v>52</v>
      </c>
      <c r="D22" s="978">
        <v>16</v>
      </c>
      <c r="E22" s="875">
        <v>36</v>
      </c>
      <c r="F22" s="875">
        <v>0</v>
      </c>
      <c r="G22" s="875"/>
      <c r="H22" s="878">
        <v>52</v>
      </c>
      <c r="I22" s="878">
        <v>41</v>
      </c>
      <c r="J22" s="875">
        <v>31</v>
      </c>
      <c r="K22" s="875"/>
      <c r="L22" s="875">
        <v>10</v>
      </c>
      <c r="M22" s="875"/>
      <c r="N22" s="875"/>
      <c r="O22" s="875"/>
      <c r="P22" s="875"/>
      <c r="Q22" s="879">
        <v>11</v>
      </c>
      <c r="R22" s="881">
        <f>SUM(L22:Q22)</f>
        <v>21</v>
      </c>
      <c r="S22" s="882">
        <f>(J22+K22)/I22</f>
        <v>0.7560975609756098</v>
      </c>
      <c r="T22" s="884"/>
    </row>
    <row r="23" spans="1:20" s="855" customFormat="1" ht="15.75">
      <c r="A23" s="919" t="s">
        <v>102</v>
      </c>
      <c r="B23" s="920" t="s">
        <v>811</v>
      </c>
      <c r="C23" s="875">
        <v>95</v>
      </c>
      <c r="D23" s="978">
        <v>65</v>
      </c>
      <c r="E23" s="875">
        <v>30</v>
      </c>
      <c r="F23" s="875">
        <v>1</v>
      </c>
      <c r="G23" s="875"/>
      <c r="H23" s="878">
        <v>94</v>
      </c>
      <c r="I23" s="878">
        <v>68</v>
      </c>
      <c r="J23" s="875">
        <v>25</v>
      </c>
      <c r="K23" s="875"/>
      <c r="L23" s="875">
        <v>43</v>
      </c>
      <c r="M23" s="875"/>
      <c r="N23" s="875"/>
      <c r="O23" s="875"/>
      <c r="P23" s="875">
        <v>0</v>
      </c>
      <c r="Q23" s="879">
        <v>26</v>
      </c>
      <c r="R23" s="881">
        <f t="shared" si="3"/>
        <v>69</v>
      </c>
      <c r="S23" s="882">
        <f t="shared" si="2"/>
        <v>0.36764705882352944</v>
      </c>
      <c r="T23" s="884"/>
    </row>
    <row r="24" spans="1:20" s="855" customFormat="1" ht="15.75">
      <c r="A24" s="919" t="s">
        <v>103</v>
      </c>
      <c r="B24" s="920" t="s">
        <v>724</v>
      </c>
      <c r="C24" s="875">
        <v>117</v>
      </c>
      <c r="D24" s="978">
        <v>58</v>
      </c>
      <c r="E24" s="875">
        <v>59</v>
      </c>
      <c r="F24" s="875">
        <v>4</v>
      </c>
      <c r="G24" s="875"/>
      <c r="H24" s="878">
        <v>113</v>
      </c>
      <c r="I24" s="878">
        <v>88</v>
      </c>
      <c r="J24" s="875">
        <v>41</v>
      </c>
      <c r="K24" s="875"/>
      <c r="L24" s="875">
        <v>47</v>
      </c>
      <c r="M24" s="875"/>
      <c r="N24" s="875"/>
      <c r="O24" s="875"/>
      <c r="P24" s="875"/>
      <c r="Q24" s="879">
        <v>25</v>
      </c>
      <c r="R24" s="881">
        <f>SUM(L24:Q24)</f>
        <v>72</v>
      </c>
      <c r="S24" s="882">
        <f>(J24+K24)/I24</f>
        <v>0.4659090909090909</v>
      </c>
      <c r="T24" s="885"/>
    </row>
    <row r="25" spans="1:20" s="846" customFormat="1" ht="15">
      <c r="A25" s="921" t="s">
        <v>1</v>
      </c>
      <c r="B25" s="922" t="s">
        <v>19</v>
      </c>
      <c r="C25" s="877">
        <f>C26+C34+C42+C48+C55+C62+C68+C76+C84</f>
        <v>19556</v>
      </c>
      <c r="D25" s="976">
        <f>D26+D34+D42+D48+D55+D62+D68+D76+D84</f>
        <v>14497</v>
      </c>
      <c r="E25" s="877">
        <f>E26+E34+E42+E48+E55+E62+E68+E76+E84</f>
        <v>5059</v>
      </c>
      <c r="F25" s="877">
        <f>F26+F34+F42+F48+F55+F62+F68+F76+F84</f>
        <v>40</v>
      </c>
      <c r="G25" s="877">
        <f>G26+G34+G42+G48+G55+G62+G68+G76+G84</f>
        <v>7</v>
      </c>
      <c r="H25" s="877">
        <f>H26+H34+H42+H48+H55+H62+H68+H76+H84</f>
        <v>19516</v>
      </c>
      <c r="I25" s="877">
        <f>I26+I34+I42+I48+I55+I62+I68+I76+I84</f>
        <v>10862</v>
      </c>
      <c r="J25" s="877">
        <f>J26+J34+J42+J48+J55+J62+J68+J76+J84</f>
        <v>3032</v>
      </c>
      <c r="K25" s="877">
        <f>K26+K34+K42+K48+K55+K62+K68+K76+K84</f>
        <v>100</v>
      </c>
      <c r="L25" s="877">
        <f>L26+L34+L42+L48+L55+L62+L68+L76+L84</f>
        <v>7627</v>
      </c>
      <c r="M25" s="877">
        <f>M26+M34+M42+M48+M55+M62+M68+M76+M84</f>
        <v>36</v>
      </c>
      <c r="N25" s="877">
        <f>N26+N34+N42+N48+N55+N62+N68+N76+N84</f>
        <v>9</v>
      </c>
      <c r="O25" s="877">
        <f>O26+O34+O42+O48+O55+O62+O68+O76+O84</f>
        <v>0</v>
      </c>
      <c r="P25" s="877">
        <f>P26+P34+P42+P48+P55+P62+P68+P76+P84</f>
        <v>58</v>
      </c>
      <c r="Q25" s="877">
        <f>Q26+Q34+Q42+Q48+Q55+Q62+Q68+Q76+Q84</f>
        <v>8654</v>
      </c>
      <c r="R25" s="877">
        <f>R26+R34+R42+R48+R55+R62+R68+R76+R84</f>
        <v>16384</v>
      </c>
      <c r="S25" s="883">
        <f t="shared" si="2"/>
        <v>0.28834468790278034</v>
      </c>
      <c r="T25" s="888"/>
    </row>
    <row r="26" spans="1:20" s="846" customFormat="1" ht="15">
      <c r="A26" s="921" t="s">
        <v>52</v>
      </c>
      <c r="B26" s="922" t="s">
        <v>812</v>
      </c>
      <c r="C26" s="877">
        <f aca="true" t="shared" si="4" ref="C26:R26">SUM(C27:C33)</f>
        <v>2303</v>
      </c>
      <c r="D26" s="976">
        <f t="shared" si="4"/>
        <v>1707</v>
      </c>
      <c r="E26" s="877">
        <f t="shared" si="4"/>
        <v>596</v>
      </c>
      <c r="F26" s="877">
        <f t="shared" si="4"/>
        <v>14</v>
      </c>
      <c r="G26" s="877">
        <f t="shared" si="4"/>
        <v>0</v>
      </c>
      <c r="H26" s="877">
        <f t="shared" si="4"/>
        <v>2289</v>
      </c>
      <c r="I26" s="877">
        <f t="shared" si="4"/>
        <v>1235</v>
      </c>
      <c r="J26" s="877">
        <f t="shared" si="4"/>
        <v>327</v>
      </c>
      <c r="K26" s="877">
        <f t="shared" si="4"/>
        <v>8</v>
      </c>
      <c r="L26" s="877">
        <f t="shared" si="4"/>
        <v>886</v>
      </c>
      <c r="M26" s="877">
        <f t="shared" si="4"/>
        <v>8</v>
      </c>
      <c r="N26" s="877">
        <f t="shared" si="4"/>
        <v>2</v>
      </c>
      <c r="O26" s="877">
        <f t="shared" si="4"/>
        <v>0</v>
      </c>
      <c r="P26" s="877">
        <f t="shared" si="4"/>
        <v>4</v>
      </c>
      <c r="Q26" s="877">
        <f t="shared" si="4"/>
        <v>1054</v>
      </c>
      <c r="R26" s="877">
        <f t="shared" si="4"/>
        <v>1954</v>
      </c>
      <c r="S26" s="883">
        <f t="shared" si="2"/>
        <v>0.27125506072874495</v>
      </c>
      <c r="T26" s="884"/>
    </row>
    <row r="27" spans="1:20" s="855" customFormat="1" ht="15.75">
      <c r="A27" s="919" t="s">
        <v>54</v>
      </c>
      <c r="B27" s="920" t="s">
        <v>755</v>
      </c>
      <c r="C27" s="875">
        <v>367</v>
      </c>
      <c r="D27" s="978">
        <v>282</v>
      </c>
      <c r="E27" s="875">
        <v>85</v>
      </c>
      <c r="F27" s="875">
        <v>2</v>
      </c>
      <c r="G27" s="875">
        <v>0</v>
      </c>
      <c r="H27" s="878">
        <v>365</v>
      </c>
      <c r="I27" s="878">
        <v>175</v>
      </c>
      <c r="J27" s="875">
        <v>49</v>
      </c>
      <c r="K27" s="875">
        <v>5</v>
      </c>
      <c r="L27" s="875">
        <v>119</v>
      </c>
      <c r="M27" s="875">
        <v>0</v>
      </c>
      <c r="N27" s="875">
        <v>2</v>
      </c>
      <c r="O27" s="875">
        <v>0</v>
      </c>
      <c r="P27" s="875">
        <v>0</v>
      </c>
      <c r="Q27" s="879">
        <v>190</v>
      </c>
      <c r="R27" s="881">
        <f aca="true" t="shared" si="5" ref="R27:R33">SUM(L27:Q27)</f>
        <v>311</v>
      </c>
      <c r="S27" s="882">
        <f t="shared" si="2"/>
        <v>0.30857142857142855</v>
      </c>
      <c r="T27" s="884"/>
    </row>
    <row r="28" spans="1:20" s="855" customFormat="1" ht="15.75">
      <c r="A28" s="919" t="s">
        <v>55</v>
      </c>
      <c r="B28" s="920" t="s">
        <v>735</v>
      </c>
      <c r="C28" s="875">
        <v>276</v>
      </c>
      <c r="D28" s="978">
        <v>227</v>
      </c>
      <c r="E28" s="875">
        <v>49</v>
      </c>
      <c r="F28" s="875">
        <v>0</v>
      </c>
      <c r="G28" s="875">
        <v>0</v>
      </c>
      <c r="H28" s="878">
        <v>276</v>
      </c>
      <c r="I28" s="878">
        <v>123</v>
      </c>
      <c r="J28" s="875">
        <v>31</v>
      </c>
      <c r="K28" s="875">
        <v>0</v>
      </c>
      <c r="L28" s="875">
        <v>88</v>
      </c>
      <c r="M28" s="875">
        <v>1</v>
      </c>
      <c r="N28" s="875">
        <v>0</v>
      </c>
      <c r="O28" s="875">
        <v>0</v>
      </c>
      <c r="P28" s="875">
        <v>3</v>
      </c>
      <c r="Q28" s="879">
        <v>153</v>
      </c>
      <c r="R28" s="881">
        <f t="shared" si="5"/>
        <v>245</v>
      </c>
      <c r="S28" s="882">
        <f t="shared" si="2"/>
        <v>0.25203252032520324</v>
      </c>
      <c r="T28" s="884"/>
    </row>
    <row r="29" spans="1:20" s="855" customFormat="1" ht="15.75">
      <c r="A29" s="919" t="s">
        <v>141</v>
      </c>
      <c r="B29" s="920" t="s">
        <v>714</v>
      </c>
      <c r="C29" s="875">
        <v>120</v>
      </c>
      <c r="D29" s="978">
        <v>72</v>
      </c>
      <c r="E29" s="875">
        <v>48</v>
      </c>
      <c r="F29" s="875">
        <v>1</v>
      </c>
      <c r="G29" s="875">
        <v>0</v>
      </c>
      <c r="H29" s="878">
        <v>119</v>
      </c>
      <c r="I29" s="878">
        <v>89</v>
      </c>
      <c r="J29" s="875">
        <v>24</v>
      </c>
      <c r="K29" s="875">
        <v>0</v>
      </c>
      <c r="L29" s="875">
        <v>65</v>
      </c>
      <c r="M29" s="875">
        <v>0</v>
      </c>
      <c r="N29" s="875">
        <v>0</v>
      </c>
      <c r="O29" s="875">
        <v>0</v>
      </c>
      <c r="P29" s="875">
        <v>0</v>
      </c>
      <c r="Q29" s="879">
        <v>30</v>
      </c>
      <c r="R29" s="881">
        <f t="shared" si="5"/>
        <v>95</v>
      </c>
      <c r="S29" s="882">
        <f t="shared" si="2"/>
        <v>0.2696629213483146</v>
      </c>
      <c r="T29" s="884"/>
    </row>
    <row r="30" spans="1:20" s="855" customFormat="1" ht="15.75">
      <c r="A30" s="919" t="s">
        <v>143</v>
      </c>
      <c r="B30" s="920" t="s">
        <v>715</v>
      </c>
      <c r="C30" s="875">
        <v>398</v>
      </c>
      <c r="D30" s="978">
        <v>297</v>
      </c>
      <c r="E30" s="875">
        <v>101</v>
      </c>
      <c r="F30" s="875">
        <v>6</v>
      </c>
      <c r="G30" s="875">
        <v>0</v>
      </c>
      <c r="H30" s="878">
        <v>392</v>
      </c>
      <c r="I30" s="878">
        <v>198</v>
      </c>
      <c r="J30" s="875">
        <v>55</v>
      </c>
      <c r="K30" s="875">
        <v>3</v>
      </c>
      <c r="L30" s="875">
        <v>135</v>
      </c>
      <c r="M30" s="875">
        <v>4</v>
      </c>
      <c r="N30" s="875">
        <v>0</v>
      </c>
      <c r="O30" s="875">
        <v>0</v>
      </c>
      <c r="P30" s="875">
        <v>1</v>
      </c>
      <c r="Q30" s="879">
        <v>194</v>
      </c>
      <c r="R30" s="881">
        <f t="shared" si="5"/>
        <v>334</v>
      </c>
      <c r="S30" s="882">
        <f t="shared" si="2"/>
        <v>0.29292929292929293</v>
      </c>
      <c r="T30" s="884"/>
    </row>
    <row r="31" spans="1:20" s="855" customFormat="1" ht="15.75">
      <c r="A31" s="919" t="s">
        <v>145</v>
      </c>
      <c r="B31" s="920" t="s">
        <v>719</v>
      </c>
      <c r="C31" s="875">
        <v>350</v>
      </c>
      <c r="D31" s="978">
        <v>253</v>
      </c>
      <c r="E31" s="875">
        <v>97</v>
      </c>
      <c r="F31" s="875">
        <v>3</v>
      </c>
      <c r="G31" s="875">
        <v>0</v>
      </c>
      <c r="H31" s="878">
        <v>347</v>
      </c>
      <c r="I31" s="878">
        <v>164</v>
      </c>
      <c r="J31" s="875">
        <v>42</v>
      </c>
      <c r="K31" s="875">
        <v>0</v>
      </c>
      <c r="L31" s="875">
        <v>121</v>
      </c>
      <c r="M31" s="875">
        <v>1</v>
      </c>
      <c r="N31" s="875">
        <v>0</v>
      </c>
      <c r="O31" s="875">
        <v>0</v>
      </c>
      <c r="P31" s="875">
        <v>0</v>
      </c>
      <c r="Q31" s="879">
        <v>183</v>
      </c>
      <c r="R31" s="881">
        <f t="shared" si="5"/>
        <v>305</v>
      </c>
      <c r="S31" s="882">
        <f t="shared" si="2"/>
        <v>0.25609756097560976</v>
      </c>
      <c r="T31" s="884"/>
    </row>
    <row r="32" spans="1:20" s="855" customFormat="1" ht="15.75">
      <c r="A32" s="919" t="s">
        <v>147</v>
      </c>
      <c r="B32" s="920" t="s">
        <v>716</v>
      </c>
      <c r="C32" s="875">
        <v>443</v>
      </c>
      <c r="D32" s="978">
        <v>332</v>
      </c>
      <c r="E32" s="875">
        <v>111</v>
      </c>
      <c r="F32" s="875">
        <v>0</v>
      </c>
      <c r="G32" s="875">
        <v>0</v>
      </c>
      <c r="H32" s="878">
        <v>443</v>
      </c>
      <c r="I32" s="878">
        <v>269</v>
      </c>
      <c r="J32" s="875">
        <v>74</v>
      </c>
      <c r="K32" s="875">
        <v>0</v>
      </c>
      <c r="L32" s="875">
        <v>195</v>
      </c>
      <c r="M32" s="875">
        <v>0</v>
      </c>
      <c r="N32" s="875">
        <v>0</v>
      </c>
      <c r="O32" s="875">
        <v>0</v>
      </c>
      <c r="P32" s="875">
        <v>0</v>
      </c>
      <c r="Q32" s="879">
        <v>174</v>
      </c>
      <c r="R32" s="881">
        <f t="shared" si="5"/>
        <v>369</v>
      </c>
      <c r="S32" s="882">
        <f t="shared" si="2"/>
        <v>0.275092936802974</v>
      </c>
      <c r="T32" s="884"/>
    </row>
    <row r="33" spans="1:20" s="855" customFormat="1" ht="15.75">
      <c r="A33" s="919" t="s">
        <v>149</v>
      </c>
      <c r="B33" s="920" t="s">
        <v>718</v>
      </c>
      <c r="C33" s="875">
        <v>349</v>
      </c>
      <c r="D33" s="978">
        <v>244</v>
      </c>
      <c r="E33" s="875">
        <v>105</v>
      </c>
      <c r="F33" s="875">
        <v>2</v>
      </c>
      <c r="G33" s="875">
        <v>0</v>
      </c>
      <c r="H33" s="878">
        <v>347</v>
      </c>
      <c r="I33" s="878">
        <v>217</v>
      </c>
      <c r="J33" s="875">
        <v>52</v>
      </c>
      <c r="K33" s="875">
        <v>0</v>
      </c>
      <c r="L33" s="875">
        <v>163</v>
      </c>
      <c r="M33" s="875">
        <v>2</v>
      </c>
      <c r="N33" s="875">
        <v>0</v>
      </c>
      <c r="O33" s="875">
        <v>0</v>
      </c>
      <c r="P33" s="875">
        <v>0</v>
      </c>
      <c r="Q33" s="879">
        <v>130</v>
      </c>
      <c r="R33" s="881">
        <f t="shared" si="5"/>
        <v>295</v>
      </c>
      <c r="S33" s="882">
        <f>(J33+K33)/I33</f>
        <v>0.23963133640552994</v>
      </c>
      <c r="T33" s="884"/>
    </row>
    <row r="34" spans="1:20" s="855" customFormat="1" ht="15.75">
      <c r="A34" s="917" t="s">
        <v>53</v>
      </c>
      <c r="B34" s="918" t="s">
        <v>813</v>
      </c>
      <c r="C34" s="878">
        <f aca="true" t="shared" si="6" ref="C34:R34">SUM(C35:C41)</f>
        <v>2458</v>
      </c>
      <c r="D34" s="977">
        <f t="shared" si="6"/>
        <v>1899</v>
      </c>
      <c r="E34" s="878">
        <f t="shared" si="6"/>
        <v>559</v>
      </c>
      <c r="F34" s="878">
        <f t="shared" si="6"/>
        <v>6</v>
      </c>
      <c r="G34" s="878">
        <f t="shared" si="6"/>
        <v>0</v>
      </c>
      <c r="H34" s="878">
        <f t="shared" si="6"/>
        <v>2452</v>
      </c>
      <c r="I34" s="878">
        <f t="shared" si="6"/>
        <v>1287</v>
      </c>
      <c r="J34" s="878">
        <f t="shared" si="6"/>
        <v>367</v>
      </c>
      <c r="K34" s="878">
        <f t="shared" si="6"/>
        <v>4</v>
      </c>
      <c r="L34" s="878">
        <f t="shared" si="6"/>
        <v>886</v>
      </c>
      <c r="M34" s="878">
        <f t="shared" si="6"/>
        <v>5</v>
      </c>
      <c r="N34" s="878">
        <f t="shared" si="6"/>
        <v>4</v>
      </c>
      <c r="O34" s="878">
        <f t="shared" si="6"/>
        <v>0</v>
      </c>
      <c r="P34" s="878">
        <f t="shared" si="6"/>
        <v>21</v>
      </c>
      <c r="Q34" s="878">
        <f t="shared" si="6"/>
        <v>1165</v>
      </c>
      <c r="R34" s="878">
        <f t="shared" si="6"/>
        <v>2081</v>
      </c>
      <c r="S34" s="880">
        <f t="shared" si="2"/>
        <v>0.28826728826728826</v>
      </c>
      <c r="T34" s="884"/>
    </row>
    <row r="35" spans="1:20" s="855" customFormat="1" ht="15.75">
      <c r="A35" s="919" t="s">
        <v>56</v>
      </c>
      <c r="B35" s="920" t="s">
        <v>730</v>
      </c>
      <c r="C35" s="875">
        <v>612</v>
      </c>
      <c r="D35" s="978">
        <v>493</v>
      </c>
      <c r="E35" s="875">
        <v>119</v>
      </c>
      <c r="F35" s="875"/>
      <c r="G35" s="875">
        <v>0</v>
      </c>
      <c r="H35" s="878">
        <v>612</v>
      </c>
      <c r="I35" s="878">
        <v>325</v>
      </c>
      <c r="J35" s="875">
        <v>71</v>
      </c>
      <c r="K35" s="875">
        <v>2</v>
      </c>
      <c r="L35" s="875">
        <v>238</v>
      </c>
      <c r="M35" s="875">
        <v>0</v>
      </c>
      <c r="N35" s="875">
        <v>0</v>
      </c>
      <c r="O35" s="875">
        <v>0</v>
      </c>
      <c r="P35" s="875">
        <v>14</v>
      </c>
      <c r="Q35" s="879">
        <v>287</v>
      </c>
      <c r="R35" s="881">
        <f aca="true" t="shared" si="7" ref="R35:R41">SUM(L35:Q35)</f>
        <v>539</v>
      </c>
      <c r="S35" s="882">
        <f t="shared" si="2"/>
        <v>0.2246153846153846</v>
      </c>
      <c r="T35" s="886"/>
    </row>
    <row r="36" spans="1:20" s="855" customFormat="1" ht="15.75">
      <c r="A36" s="919" t="s">
        <v>57</v>
      </c>
      <c r="B36" s="920" t="s">
        <v>722</v>
      </c>
      <c r="C36" s="875">
        <v>449</v>
      </c>
      <c r="D36" s="978">
        <v>400</v>
      </c>
      <c r="E36" s="875">
        <v>49</v>
      </c>
      <c r="F36" s="875"/>
      <c r="G36" s="875">
        <v>0</v>
      </c>
      <c r="H36" s="878">
        <v>449</v>
      </c>
      <c r="I36" s="878">
        <v>165</v>
      </c>
      <c r="J36" s="875">
        <v>32</v>
      </c>
      <c r="K36" s="875"/>
      <c r="L36" s="875">
        <v>133</v>
      </c>
      <c r="M36" s="875"/>
      <c r="N36" s="875"/>
      <c r="O36" s="875"/>
      <c r="P36" s="875"/>
      <c r="Q36" s="879">
        <v>284</v>
      </c>
      <c r="R36" s="881">
        <f t="shared" si="7"/>
        <v>417</v>
      </c>
      <c r="S36" s="882">
        <f t="shared" si="2"/>
        <v>0.19393939393939394</v>
      </c>
      <c r="T36" s="884"/>
    </row>
    <row r="37" spans="1:20" s="855" customFormat="1" ht="15.75">
      <c r="A37" s="919" t="s">
        <v>814</v>
      </c>
      <c r="B37" s="920" t="s">
        <v>723</v>
      </c>
      <c r="C37" s="875">
        <v>289</v>
      </c>
      <c r="D37" s="978">
        <v>196</v>
      </c>
      <c r="E37" s="875">
        <v>93</v>
      </c>
      <c r="F37" s="875"/>
      <c r="G37" s="875">
        <v>0</v>
      </c>
      <c r="H37" s="878">
        <v>289</v>
      </c>
      <c r="I37" s="878">
        <v>183</v>
      </c>
      <c r="J37" s="875">
        <v>65</v>
      </c>
      <c r="K37" s="875">
        <v>0</v>
      </c>
      <c r="L37" s="875">
        <v>118</v>
      </c>
      <c r="M37" s="875">
        <v>0</v>
      </c>
      <c r="N37" s="875">
        <v>0</v>
      </c>
      <c r="O37" s="875">
        <v>0</v>
      </c>
      <c r="P37" s="875">
        <v>0</v>
      </c>
      <c r="Q37" s="879">
        <v>106</v>
      </c>
      <c r="R37" s="881">
        <f t="shared" si="7"/>
        <v>224</v>
      </c>
      <c r="S37" s="882">
        <f t="shared" si="2"/>
        <v>0.3551912568306011</v>
      </c>
      <c r="T37" s="884"/>
    </row>
    <row r="38" spans="1:20" s="855" customFormat="1" ht="15.75">
      <c r="A38" s="919" t="s">
        <v>815</v>
      </c>
      <c r="B38" s="920" t="s">
        <v>717</v>
      </c>
      <c r="C38" s="875">
        <v>315</v>
      </c>
      <c r="D38" s="978">
        <v>217</v>
      </c>
      <c r="E38" s="875">
        <v>98</v>
      </c>
      <c r="F38" s="875">
        <v>1</v>
      </c>
      <c r="G38" s="875">
        <v>0</v>
      </c>
      <c r="H38" s="878">
        <v>314</v>
      </c>
      <c r="I38" s="878">
        <v>185</v>
      </c>
      <c r="J38" s="875">
        <v>51</v>
      </c>
      <c r="K38" s="875">
        <v>0</v>
      </c>
      <c r="L38" s="875">
        <v>131</v>
      </c>
      <c r="M38" s="875">
        <v>0</v>
      </c>
      <c r="N38" s="875">
        <v>0</v>
      </c>
      <c r="O38" s="875">
        <v>0</v>
      </c>
      <c r="P38" s="875">
        <v>3</v>
      </c>
      <c r="Q38" s="879">
        <v>129</v>
      </c>
      <c r="R38" s="881">
        <f t="shared" si="7"/>
        <v>263</v>
      </c>
      <c r="S38" s="882">
        <f t="shared" si="2"/>
        <v>0.2756756756756757</v>
      </c>
      <c r="T38" s="884"/>
    </row>
    <row r="39" spans="1:20" s="855" customFormat="1" ht="15.75">
      <c r="A39" s="919" t="s">
        <v>816</v>
      </c>
      <c r="B39" s="920" t="s">
        <v>725</v>
      </c>
      <c r="C39" s="875">
        <v>242</v>
      </c>
      <c r="D39" s="978">
        <v>188</v>
      </c>
      <c r="E39" s="875">
        <v>54</v>
      </c>
      <c r="F39" s="875">
        <v>2</v>
      </c>
      <c r="G39" s="875">
        <v>0</v>
      </c>
      <c r="H39" s="878">
        <v>240</v>
      </c>
      <c r="I39" s="878">
        <v>126</v>
      </c>
      <c r="J39" s="875">
        <v>42</v>
      </c>
      <c r="K39" s="875">
        <v>1</v>
      </c>
      <c r="L39" s="875">
        <v>78</v>
      </c>
      <c r="M39" s="875">
        <v>0</v>
      </c>
      <c r="N39" s="875">
        <v>1</v>
      </c>
      <c r="O39" s="875">
        <v>0</v>
      </c>
      <c r="P39" s="875">
        <v>4</v>
      </c>
      <c r="Q39" s="879">
        <v>114</v>
      </c>
      <c r="R39" s="881">
        <f t="shared" si="7"/>
        <v>197</v>
      </c>
      <c r="S39" s="882">
        <f>(J39+K39)/I39</f>
        <v>0.3412698412698413</v>
      </c>
      <c r="T39" s="884"/>
    </row>
    <row r="40" spans="1:20" s="855" customFormat="1" ht="15.75">
      <c r="A40" s="919" t="s">
        <v>817</v>
      </c>
      <c r="B40" s="920" t="s">
        <v>727</v>
      </c>
      <c r="C40" s="875">
        <v>551</v>
      </c>
      <c r="D40" s="978">
        <v>405</v>
      </c>
      <c r="E40" s="875">
        <v>146</v>
      </c>
      <c r="F40" s="875">
        <v>3</v>
      </c>
      <c r="G40" s="875">
        <v>0</v>
      </c>
      <c r="H40" s="878">
        <v>548</v>
      </c>
      <c r="I40" s="878">
        <v>303</v>
      </c>
      <c r="J40" s="875">
        <v>106</v>
      </c>
      <c r="K40" s="875">
        <v>1</v>
      </c>
      <c r="L40" s="875">
        <v>188</v>
      </c>
      <c r="M40" s="875">
        <v>5</v>
      </c>
      <c r="N40" s="875">
        <v>3</v>
      </c>
      <c r="O40" s="875">
        <v>0</v>
      </c>
      <c r="P40" s="875">
        <v>0</v>
      </c>
      <c r="Q40" s="879">
        <v>245</v>
      </c>
      <c r="R40" s="881">
        <f t="shared" si="7"/>
        <v>441</v>
      </c>
      <c r="S40" s="882">
        <f>(J40+K40)/I40</f>
        <v>0.35313531353135313</v>
      </c>
      <c r="T40" s="884"/>
    </row>
    <row r="41" spans="1:20" s="855" customFormat="1" ht="15.75">
      <c r="A41" s="919" t="s">
        <v>818</v>
      </c>
      <c r="B41" s="920" t="s">
        <v>720</v>
      </c>
      <c r="C41" s="875">
        <v>0</v>
      </c>
      <c r="D41" s="978">
        <v>0</v>
      </c>
      <c r="E41" s="875">
        <v>0</v>
      </c>
      <c r="F41" s="875">
        <v>0</v>
      </c>
      <c r="G41" s="875">
        <v>0</v>
      </c>
      <c r="H41" s="878">
        <v>0</v>
      </c>
      <c r="I41" s="878">
        <v>0</v>
      </c>
      <c r="J41" s="875">
        <v>0</v>
      </c>
      <c r="K41" s="875">
        <v>0</v>
      </c>
      <c r="L41" s="875">
        <v>0</v>
      </c>
      <c r="M41" s="875">
        <v>0</v>
      </c>
      <c r="N41" s="875">
        <v>0</v>
      </c>
      <c r="O41" s="875">
        <v>0</v>
      </c>
      <c r="P41" s="875">
        <v>0</v>
      </c>
      <c r="Q41" s="879">
        <v>0</v>
      </c>
      <c r="R41" s="881">
        <f t="shared" si="7"/>
        <v>0</v>
      </c>
      <c r="S41" s="882" t="e">
        <f>(J41+K41)/I41</f>
        <v>#DIV/0!</v>
      </c>
      <c r="T41" s="884"/>
    </row>
    <row r="42" spans="1:20" s="855" customFormat="1" ht="31.5">
      <c r="A42" s="917" t="s">
        <v>58</v>
      </c>
      <c r="B42" s="918" t="s">
        <v>819</v>
      </c>
      <c r="C42" s="878">
        <f aca="true" t="shared" si="8" ref="C42:R42">SUM(C43:C47)</f>
        <v>1982</v>
      </c>
      <c r="D42" s="977">
        <f t="shared" si="8"/>
        <v>1486</v>
      </c>
      <c r="E42" s="878">
        <f t="shared" si="8"/>
        <v>496</v>
      </c>
      <c r="F42" s="878">
        <f t="shared" si="8"/>
        <v>2</v>
      </c>
      <c r="G42" s="878">
        <f t="shared" si="8"/>
        <v>2</v>
      </c>
      <c r="H42" s="878">
        <f t="shared" si="8"/>
        <v>1980</v>
      </c>
      <c r="I42" s="878">
        <f t="shared" si="8"/>
        <v>1117</v>
      </c>
      <c r="J42" s="878">
        <f t="shared" si="8"/>
        <v>328</v>
      </c>
      <c r="K42" s="878">
        <f t="shared" si="8"/>
        <v>16</v>
      </c>
      <c r="L42" s="878">
        <f t="shared" si="8"/>
        <v>767</v>
      </c>
      <c r="M42" s="878">
        <f t="shared" si="8"/>
        <v>5</v>
      </c>
      <c r="N42" s="878">
        <f t="shared" si="8"/>
        <v>1</v>
      </c>
      <c r="O42" s="878">
        <f t="shared" si="8"/>
        <v>0</v>
      </c>
      <c r="P42" s="878">
        <f t="shared" si="8"/>
        <v>0</v>
      </c>
      <c r="Q42" s="878">
        <f t="shared" si="8"/>
        <v>863</v>
      </c>
      <c r="R42" s="878">
        <f t="shared" si="8"/>
        <v>1636</v>
      </c>
      <c r="S42" s="880">
        <f t="shared" si="2"/>
        <v>0.3079677708146822</v>
      </c>
      <c r="T42" s="884"/>
    </row>
    <row r="43" spans="1:20" s="855" customFormat="1" ht="15.75">
      <c r="A43" s="919" t="s">
        <v>161</v>
      </c>
      <c r="B43" s="920" t="s">
        <v>820</v>
      </c>
      <c r="C43" s="875">
        <v>0</v>
      </c>
      <c r="D43" s="978">
        <v>0</v>
      </c>
      <c r="E43" s="875">
        <v>0</v>
      </c>
      <c r="F43" s="875"/>
      <c r="G43" s="875"/>
      <c r="H43" s="878">
        <v>0</v>
      </c>
      <c r="I43" s="878">
        <v>0</v>
      </c>
      <c r="J43" s="875"/>
      <c r="K43" s="875"/>
      <c r="L43" s="875"/>
      <c r="M43" s="875"/>
      <c r="N43" s="875"/>
      <c r="O43" s="875"/>
      <c r="P43" s="875"/>
      <c r="Q43" s="879"/>
      <c r="R43" s="881">
        <f>SUM(L43:Q43)</f>
        <v>0</v>
      </c>
      <c r="S43" s="882" t="e">
        <f t="shared" si="2"/>
        <v>#DIV/0!</v>
      </c>
      <c r="T43" s="884"/>
    </row>
    <row r="44" spans="1:20" s="855" customFormat="1" ht="15.75">
      <c r="A44" s="919" t="s">
        <v>163</v>
      </c>
      <c r="B44" s="920" t="s">
        <v>821</v>
      </c>
      <c r="C44" s="875">
        <v>466</v>
      </c>
      <c r="D44" s="978">
        <v>384</v>
      </c>
      <c r="E44" s="875">
        <v>82</v>
      </c>
      <c r="F44" s="875"/>
      <c r="G44" s="875"/>
      <c r="H44" s="878">
        <v>466</v>
      </c>
      <c r="I44" s="878">
        <v>210</v>
      </c>
      <c r="J44" s="875">
        <v>40</v>
      </c>
      <c r="K44" s="875">
        <v>3</v>
      </c>
      <c r="L44" s="875">
        <v>166</v>
      </c>
      <c r="M44" s="875"/>
      <c r="N44" s="875">
        <v>1</v>
      </c>
      <c r="O44" s="875"/>
      <c r="P44" s="875"/>
      <c r="Q44" s="879">
        <v>256</v>
      </c>
      <c r="R44" s="881">
        <f>SUM(L44:Q44)</f>
        <v>423</v>
      </c>
      <c r="S44" s="882">
        <f t="shared" si="2"/>
        <v>0.20476190476190476</v>
      </c>
      <c r="T44" s="886"/>
    </row>
    <row r="45" spans="1:20" s="855" customFormat="1" ht="15.75">
      <c r="A45" s="919" t="s">
        <v>165</v>
      </c>
      <c r="B45" s="920" t="s">
        <v>731</v>
      </c>
      <c r="C45" s="875">
        <v>538</v>
      </c>
      <c r="D45" s="978">
        <v>292</v>
      </c>
      <c r="E45" s="875">
        <v>246</v>
      </c>
      <c r="F45" s="875"/>
      <c r="G45" s="875"/>
      <c r="H45" s="878">
        <v>538</v>
      </c>
      <c r="I45" s="878">
        <v>393</v>
      </c>
      <c r="J45" s="875">
        <v>154</v>
      </c>
      <c r="K45" s="875">
        <v>6</v>
      </c>
      <c r="L45" s="875">
        <v>231</v>
      </c>
      <c r="M45" s="875">
        <v>2</v>
      </c>
      <c r="N45" s="875"/>
      <c r="O45" s="875"/>
      <c r="P45" s="875"/>
      <c r="Q45" s="879">
        <v>145</v>
      </c>
      <c r="R45" s="881">
        <f>SUM(L45:Q45)</f>
        <v>378</v>
      </c>
      <c r="S45" s="882">
        <f t="shared" si="2"/>
        <v>0.4071246819338422</v>
      </c>
      <c r="T45" s="884"/>
    </row>
    <row r="46" spans="1:20" s="855" customFormat="1" ht="15.75">
      <c r="A46" s="919" t="s">
        <v>822</v>
      </c>
      <c r="B46" s="920" t="s">
        <v>712</v>
      </c>
      <c r="C46" s="875">
        <v>364</v>
      </c>
      <c r="D46" s="978">
        <v>309</v>
      </c>
      <c r="E46" s="875">
        <v>55</v>
      </c>
      <c r="F46" s="875">
        <v>2</v>
      </c>
      <c r="G46" s="875">
        <v>2</v>
      </c>
      <c r="H46" s="878">
        <v>362</v>
      </c>
      <c r="I46" s="878">
        <v>186</v>
      </c>
      <c r="J46" s="875">
        <v>32</v>
      </c>
      <c r="K46" s="875">
        <v>1</v>
      </c>
      <c r="L46" s="875">
        <v>153</v>
      </c>
      <c r="M46" s="875"/>
      <c r="N46" s="875"/>
      <c r="O46" s="875"/>
      <c r="P46" s="875"/>
      <c r="Q46" s="879">
        <v>176</v>
      </c>
      <c r="R46" s="881">
        <f>SUM(L46:Q46)</f>
        <v>329</v>
      </c>
      <c r="S46" s="882">
        <f>(J46+K46)/I46</f>
        <v>0.1774193548387097</v>
      </c>
      <c r="T46" s="884"/>
    </row>
    <row r="47" spans="1:20" s="855" customFormat="1" ht="15.75">
      <c r="A47" s="919" t="s">
        <v>823</v>
      </c>
      <c r="B47" s="920" t="s">
        <v>726</v>
      </c>
      <c r="C47" s="875">
        <v>614</v>
      </c>
      <c r="D47" s="978">
        <v>501</v>
      </c>
      <c r="E47" s="875">
        <v>113</v>
      </c>
      <c r="F47" s="875">
        <v>0</v>
      </c>
      <c r="G47" s="875"/>
      <c r="H47" s="878">
        <v>614</v>
      </c>
      <c r="I47" s="878">
        <v>328</v>
      </c>
      <c r="J47" s="875">
        <v>102</v>
      </c>
      <c r="K47" s="875">
        <v>6</v>
      </c>
      <c r="L47" s="875">
        <v>217</v>
      </c>
      <c r="M47" s="875">
        <v>3</v>
      </c>
      <c r="N47" s="875"/>
      <c r="O47" s="875"/>
      <c r="P47" s="875"/>
      <c r="Q47" s="879">
        <v>286</v>
      </c>
      <c r="R47" s="881">
        <f>SUM(L47:Q47)</f>
        <v>506</v>
      </c>
      <c r="S47" s="882">
        <f>(J47+K47)/I47</f>
        <v>0.32926829268292684</v>
      </c>
      <c r="T47" s="884"/>
    </row>
    <row r="48" spans="1:20" s="855" customFormat="1" ht="15.75">
      <c r="A48" s="917">
        <v>4</v>
      </c>
      <c r="B48" s="918" t="s">
        <v>824</v>
      </c>
      <c r="C48" s="878">
        <f aca="true" t="shared" si="9" ref="C48:R48">SUM(C49:C54)</f>
        <v>2023</v>
      </c>
      <c r="D48" s="977">
        <f t="shared" si="9"/>
        <v>1411</v>
      </c>
      <c r="E48" s="878">
        <f t="shared" si="9"/>
        <v>612</v>
      </c>
      <c r="F48" s="878">
        <f t="shared" si="9"/>
        <v>1</v>
      </c>
      <c r="G48" s="878">
        <f t="shared" si="9"/>
        <v>5</v>
      </c>
      <c r="H48" s="878">
        <f t="shared" si="9"/>
        <v>2022</v>
      </c>
      <c r="I48" s="878">
        <f t="shared" si="9"/>
        <v>1236</v>
      </c>
      <c r="J48" s="878">
        <f t="shared" si="9"/>
        <v>396</v>
      </c>
      <c r="K48" s="878">
        <f t="shared" si="9"/>
        <v>14</v>
      </c>
      <c r="L48" s="878">
        <f t="shared" si="9"/>
        <v>792</v>
      </c>
      <c r="M48" s="878">
        <f t="shared" si="9"/>
        <v>7</v>
      </c>
      <c r="N48" s="878">
        <f t="shared" si="9"/>
        <v>0</v>
      </c>
      <c r="O48" s="878">
        <f t="shared" si="9"/>
        <v>0</v>
      </c>
      <c r="P48" s="878">
        <f t="shared" si="9"/>
        <v>27</v>
      </c>
      <c r="Q48" s="878">
        <f t="shared" si="9"/>
        <v>786</v>
      </c>
      <c r="R48" s="878">
        <f t="shared" si="9"/>
        <v>1612</v>
      </c>
      <c r="S48" s="880">
        <f t="shared" si="2"/>
        <v>0.33171521035598706</v>
      </c>
      <c r="T48" s="884"/>
    </row>
    <row r="49" spans="1:20" s="855" customFormat="1" ht="15.75">
      <c r="A49" s="919" t="s">
        <v>167</v>
      </c>
      <c r="B49" s="920" t="s">
        <v>734</v>
      </c>
      <c r="C49" s="875">
        <v>45</v>
      </c>
      <c r="D49" s="978">
        <v>0</v>
      </c>
      <c r="E49" s="875">
        <v>45</v>
      </c>
      <c r="F49" s="875">
        <v>0</v>
      </c>
      <c r="G49" s="875">
        <v>0</v>
      </c>
      <c r="H49" s="878">
        <v>45</v>
      </c>
      <c r="I49" s="878">
        <v>45</v>
      </c>
      <c r="J49" s="875">
        <v>45</v>
      </c>
      <c r="K49" s="875">
        <v>0</v>
      </c>
      <c r="L49" s="875">
        <v>0</v>
      </c>
      <c r="M49" s="875">
        <v>0</v>
      </c>
      <c r="N49" s="875">
        <v>0</v>
      </c>
      <c r="O49" s="875">
        <v>0</v>
      </c>
      <c r="P49" s="875">
        <v>0</v>
      </c>
      <c r="Q49" s="879">
        <v>0</v>
      </c>
      <c r="R49" s="881">
        <f aca="true" t="shared" si="10" ref="R49:R54">SUM(L49:Q49)</f>
        <v>0</v>
      </c>
      <c r="S49" s="882">
        <f t="shared" si="2"/>
        <v>1</v>
      </c>
      <c r="T49" s="884"/>
    </row>
    <row r="50" spans="1:20" s="855" customFormat="1" ht="15.75">
      <c r="A50" s="919" t="s">
        <v>169</v>
      </c>
      <c r="B50" s="920" t="s">
        <v>733</v>
      </c>
      <c r="C50" s="875">
        <v>407</v>
      </c>
      <c r="D50" s="978">
        <v>286</v>
      </c>
      <c r="E50" s="875">
        <v>121</v>
      </c>
      <c r="F50" s="875">
        <v>0</v>
      </c>
      <c r="G50" s="875">
        <v>0</v>
      </c>
      <c r="H50" s="878">
        <v>407</v>
      </c>
      <c r="I50" s="878">
        <v>258</v>
      </c>
      <c r="J50" s="875">
        <v>89</v>
      </c>
      <c r="K50" s="875">
        <v>1</v>
      </c>
      <c r="L50" s="875">
        <v>162</v>
      </c>
      <c r="M50" s="875">
        <v>0</v>
      </c>
      <c r="N50" s="875">
        <v>0</v>
      </c>
      <c r="O50" s="875">
        <v>0</v>
      </c>
      <c r="P50" s="875">
        <v>6</v>
      </c>
      <c r="Q50" s="879">
        <v>149</v>
      </c>
      <c r="R50" s="881">
        <f t="shared" si="10"/>
        <v>317</v>
      </c>
      <c r="S50" s="882">
        <f t="shared" si="2"/>
        <v>0.3488372093023256</v>
      </c>
      <c r="T50" s="884"/>
    </row>
    <row r="51" spans="1:20" s="855" customFormat="1" ht="15.75">
      <c r="A51" s="919" t="s">
        <v>171</v>
      </c>
      <c r="B51" s="920" t="s">
        <v>736</v>
      </c>
      <c r="C51" s="875">
        <v>353</v>
      </c>
      <c r="D51" s="978">
        <v>251</v>
      </c>
      <c r="E51" s="875">
        <v>102</v>
      </c>
      <c r="F51" s="875">
        <v>1</v>
      </c>
      <c r="G51" s="875">
        <v>0</v>
      </c>
      <c r="H51" s="878">
        <v>352</v>
      </c>
      <c r="I51" s="878">
        <v>232</v>
      </c>
      <c r="J51" s="875">
        <v>58</v>
      </c>
      <c r="K51" s="875">
        <v>3</v>
      </c>
      <c r="L51" s="875">
        <v>163</v>
      </c>
      <c r="M51" s="875">
        <v>0</v>
      </c>
      <c r="N51" s="875">
        <v>0</v>
      </c>
      <c r="O51" s="875">
        <v>0</v>
      </c>
      <c r="P51" s="875">
        <v>8</v>
      </c>
      <c r="Q51" s="879">
        <v>120</v>
      </c>
      <c r="R51" s="881">
        <f t="shared" si="10"/>
        <v>291</v>
      </c>
      <c r="S51" s="882">
        <f>(J51+K51)/I51</f>
        <v>0.2629310344827586</v>
      </c>
      <c r="T51" s="884"/>
    </row>
    <row r="52" spans="1:20" s="855" customFormat="1" ht="15.75">
      <c r="A52" s="919" t="s">
        <v>173</v>
      </c>
      <c r="B52" s="920" t="s">
        <v>732</v>
      </c>
      <c r="C52" s="875">
        <v>474</v>
      </c>
      <c r="D52" s="978">
        <v>336</v>
      </c>
      <c r="E52" s="875">
        <v>138</v>
      </c>
      <c r="F52" s="875">
        <v>0</v>
      </c>
      <c r="G52" s="875">
        <v>5</v>
      </c>
      <c r="H52" s="878">
        <v>474</v>
      </c>
      <c r="I52" s="878">
        <v>262</v>
      </c>
      <c r="J52" s="875">
        <v>69</v>
      </c>
      <c r="K52" s="875">
        <v>3</v>
      </c>
      <c r="L52" s="875">
        <v>182</v>
      </c>
      <c r="M52" s="875">
        <v>5</v>
      </c>
      <c r="N52" s="875">
        <v>0</v>
      </c>
      <c r="O52" s="875">
        <v>0</v>
      </c>
      <c r="P52" s="875">
        <v>3</v>
      </c>
      <c r="Q52" s="879">
        <v>212</v>
      </c>
      <c r="R52" s="881">
        <f t="shared" si="10"/>
        <v>402</v>
      </c>
      <c r="S52" s="882">
        <f>(J52+K52)/I52</f>
        <v>0.2748091603053435</v>
      </c>
      <c r="T52" s="884"/>
    </row>
    <row r="53" spans="1:20" s="855" customFormat="1" ht="15.75">
      <c r="A53" s="919" t="s">
        <v>174</v>
      </c>
      <c r="B53" s="920" t="s">
        <v>768</v>
      </c>
      <c r="C53" s="875">
        <v>419</v>
      </c>
      <c r="D53" s="978">
        <v>300</v>
      </c>
      <c r="E53" s="875">
        <v>119</v>
      </c>
      <c r="F53" s="875">
        <v>0</v>
      </c>
      <c r="G53" s="875">
        <v>0</v>
      </c>
      <c r="H53" s="878">
        <v>419</v>
      </c>
      <c r="I53" s="878">
        <v>229</v>
      </c>
      <c r="J53" s="875">
        <v>78</v>
      </c>
      <c r="K53" s="875">
        <v>2</v>
      </c>
      <c r="L53" s="875">
        <v>141</v>
      </c>
      <c r="M53" s="875">
        <v>2</v>
      </c>
      <c r="N53" s="875">
        <v>0</v>
      </c>
      <c r="O53" s="875">
        <v>0</v>
      </c>
      <c r="P53" s="875">
        <v>6</v>
      </c>
      <c r="Q53" s="879">
        <v>190</v>
      </c>
      <c r="R53" s="881">
        <f t="shared" si="10"/>
        <v>339</v>
      </c>
      <c r="S53" s="882">
        <f>(J53+K53)/I53</f>
        <v>0.34934497816593885</v>
      </c>
      <c r="T53" s="886"/>
    </row>
    <row r="54" spans="1:20" s="855" customFormat="1" ht="15.75">
      <c r="A54" s="919" t="s">
        <v>175</v>
      </c>
      <c r="B54" s="920" t="s">
        <v>713</v>
      </c>
      <c r="C54" s="875">
        <v>325</v>
      </c>
      <c r="D54" s="978">
        <v>238</v>
      </c>
      <c r="E54" s="875">
        <v>87</v>
      </c>
      <c r="F54" s="875">
        <v>0</v>
      </c>
      <c r="G54" s="875">
        <v>0</v>
      </c>
      <c r="H54" s="878">
        <v>325</v>
      </c>
      <c r="I54" s="878">
        <v>210</v>
      </c>
      <c r="J54" s="875">
        <v>57</v>
      </c>
      <c r="K54" s="875">
        <v>5</v>
      </c>
      <c r="L54" s="875">
        <v>144</v>
      </c>
      <c r="M54" s="875">
        <v>0</v>
      </c>
      <c r="N54" s="875">
        <v>0</v>
      </c>
      <c r="O54" s="875">
        <v>0</v>
      </c>
      <c r="P54" s="875">
        <v>4</v>
      </c>
      <c r="Q54" s="879">
        <v>115</v>
      </c>
      <c r="R54" s="881">
        <f t="shared" si="10"/>
        <v>263</v>
      </c>
      <c r="S54" s="882">
        <f>(J54+K54)/I54</f>
        <v>0.29523809523809524</v>
      </c>
      <c r="T54" s="884"/>
    </row>
    <row r="55" spans="1:20" s="855" customFormat="1" ht="15.75">
      <c r="A55" s="917">
        <v>5</v>
      </c>
      <c r="B55" s="918" t="s">
        <v>825</v>
      </c>
      <c r="C55" s="878">
        <f aca="true" t="shared" si="11" ref="C55:R55">SUM(C56:C61)</f>
        <v>2304</v>
      </c>
      <c r="D55" s="977">
        <f t="shared" si="11"/>
        <v>1731</v>
      </c>
      <c r="E55" s="878">
        <f t="shared" si="11"/>
        <v>573</v>
      </c>
      <c r="F55" s="878">
        <f t="shared" si="11"/>
        <v>0</v>
      </c>
      <c r="G55" s="878">
        <f t="shared" si="11"/>
        <v>0</v>
      </c>
      <c r="H55" s="878">
        <f t="shared" si="11"/>
        <v>2304</v>
      </c>
      <c r="I55" s="878">
        <f t="shared" si="11"/>
        <v>1262</v>
      </c>
      <c r="J55" s="878">
        <f t="shared" si="11"/>
        <v>355</v>
      </c>
      <c r="K55" s="878">
        <f t="shared" si="11"/>
        <v>18</v>
      </c>
      <c r="L55" s="878">
        <f t="shared" si="11"/>
        <v>880</v>
      </c>
      <c r="M55" s="878">
        <f t="shared" si="11"/>
        <v>8</v>
      </c>
      <c r="N55" s="878">
        <f t="shared" si="11"/>
        <v>1</v>
      </c>
      <c r="O55" s="878">
        <f t="shared" si="11"/>
        <v>0</v>
      </c>
      <c r="P55" s="878">
        <f t="shared" si="11"/>
        <v>0</v>
      </c>
      <c r="Q55" s="878">
        <f t="shared" si="11"/>
        <v>1042</v>
      </c>
      <c r="R55" s="878">
        <f t="shared" si="11"/>
        <v>1931</v>
      </c>
      <c r="S55" s="880">
        <f t="shared" si="2"/>
        <v>0.29556259904912835</v>
      </c>
      <c r="T55" s="884"/>
    </row>
    <row r="56" spans="1:20" s="855" customFormat="1" ht="15.75">
      <c r="A56" s="919" t="s">
        <v>177</v>
      </c>
      <c r="B56" s="920" t="s">
        <v>744</v>
      </c>
      <c r="C56" s="875">
        <v>6</v>
      </c>
      <c r="D56" s="978"/>
      <c r="E56" s="875">
        <v>6</v>
      </c>
      <c r="F56" s="875"/>
      <c r="G56" s="875"/>
      <c r="H56" s="878">
        <v>6</v>
      </c>
      <c r="I56" s="878">
        <v>6</v>
      </c>
      <c r="J56" s="875">
        <v>6</v>
      </c>
      <c r="K56" s="875"/>
      <c r="L56" s="875"/>
      <c r="M56" s="875"/>
      <c r="N56" s="875"/>
      <c r="O56" s="875"/>
      <c r="P56" s="875"/>
      <c r="Q56" s="879"/>
      <c r="R56" s="881">
        <f aca="true" t="shared" si="12" ref="R56:R61">SUM(L56:Q56)</f>
        <v>0</v>
      </c>
      <c r="S56" s="882">
        <f t="shared" si="2"/>
        <v>1</v>
      </c>
      <c r="T56" s="884"/>
    </row>
    <row r="57" spans="1:20" s="855" customFormat="1" ht="15.75">
      <c r="A57" s="919" t="s">
        <v>178</v>
      </c>
      <c r="B57" s="920" t="s">
        <v>750</v>
      </c>
      <c r="C57" s="875">
        <v>461</v>
      </c>
      <c r="D57" s="978">
        <v>325</v>
      </c>
      <c r="E57" s="875">
        <v>136</v>
      </c>
      <c r="F57" s="875"/>
      <c r="G57" s="875"/>
      <c r="H57" s="878">
        <v>461</v>
      </c>
      <c r="I57" s="878">
        <v>276</v>
      </c>
      <c r="J57" s="875">
        <v>102</v>
      </c>
      <c r="K57" s="875">
        <v>1</v>
      </c>
      <c r="L57" s="875">
        <v>173</v>
      </c>
      <c r="M57" s="875"/>
      <c r="N57" s="875"/>
      <c r="O57" s="875"/>
      <c r="P57" s="875"/>
      <c r="Q57" s="879">
        <v>185</v>
      </c>
      <c r="R57" s="881">
        <f t="shared" si="12"/>
        <v>358</v>
      </c>
      <c r="S57" s="882">
        <f t="shared" si="2"/>
        <v>0.37318840579710144</v>
      </c>
      <c r="T57" s="884"/>
    </row>
    <row r="58" spans="1:20" s="855" customFormat="1" ht="15.75">
      <c r="A58" s="919" t="s">
        <v>179</v>
      </c>
      <c r="B58" s="920" t="s">
        <v>742</v>
      </c>
      <c r="C58" s="875">
        <v>388</v>
      </c>
      <c r="D58" s="978">
        <v>300</v>
      </c>
      <c r="E58" s="875">
        <v>88</v>
      </c>
      <c r="F58" s="875"/>
      <c r="G58" s="875"/>
      <c r="H58" s="878">
        <v>388</v>
      </c>
      <c r="I58" s="878">
        <v>235</v>
      </c>
      <c r="J58" s="875">
        <v>47</v>
      </c>
      <c r="K58" s="875">
        <v>10</v>
      </c>
      <c r="L58" s="875">
        <v>170</v>
      </c>
      <c r="M58" s="875">
        <v>8</v>
      </c>
      <c r="N58" s="875"/>
      <c r="O58" s="875"/>
      <c r="P58" s="875"/>
      <c r="Q58" s="879">
        <v>153</v>
      </c>
      <c r="R58" s="881">
        <f t="shared" si="12"/>
        <v>331</v>
      </c>
      <c r="S58" s="882">
        <f t="shared" si="2"/>
        <v>0.2425531914893617</v>
      </c>
      <c r="T58" s="886"/>
    </row>
    <row r="59" spans="1:20" s="855" customFormat="1" ht="15.75">
      <c r="A59" s="919" t="s">
        <v>826</v>
      </c>
      <c r="B59" s="920" t="s">
        <v>721</v>
      </c>
      <c r="C59" s="875">
        <v>496</v>
      </c>
      <c r="D59" s="978">
        <v>395</v>
      </c>
      <c r="E59" s="875">
        <v>101</v>
      </c>
      <c r="F59" s="875"/>
      <c r="G59" s="875"/>
      <c r="H59" s="878">
        <v>496</v>
      </c>
      <c r="I59" s="878">
        <v>227</v>
      </c>
      <c r="J59" s="875">
        <v>59</v>
      </c>
      <c r="K59" s="875">
        <v>2</v>
      </c>
      <c r="L59" s="875">
        <v>166</v>
      </c>
      <c r="M59" s="875"/>
      <c r="N59" s="875"/>
      <c r="O59" s="875"/>
      <c r="P59" s="875"/>
      <c r="Q59" s="879">
        <v>269</v>
      </c>
      <c r="R59" s="881">
        <f t="shared" si="12"/>
        <v>435</v>
      </c>
      <c r="S59" s="882">
        <f t="shared" si="2"/>
        <v>0.2687224669603524</v>
      </c>
      <c r="T59" s="884"/>
    </row>
    <row r="60" spans="1:20" s="855" customFormat="1" ht="15.75">
      <c r="A60" s="919" t="s">
        <v>827</v>
      </c>
      <c r="B60" s="920" t="s">
        <v>740</v>
      </c>
      <c r="C60" s="875">
        <v>489</v>
      </c>
      <c r="D60" s="978">
        <v>374</v>
      </c>
      <c r="E60" s="875">
        <v>115</v>
      </c>
      <c r="F60" s="875"/>
      <c r="G60" s="875"/>
      <c r="H60" s="878">
        <v>489</v>
      </c>
      <c r="I60" s="878">
        <v>243</v>
      </c>
      <c r="J60" s="875">
        <v>73</v>
      </c>
      <c r="K60" s="875">
        <v>4</v>
      </c>
      <c r="L60" s="875">
        <v>165</v>
      </c>
      <c r="M60" s="875"/>
      <c r="N60" s="875">
        <v>1</v>
      </c>
      <c r="O60" s="875"/>
      <c r="P60" s="875"/>
      <c r="Q60" s="879">
        <v>246</v>
      </c>
      <c r="R60" s="881">
        <f t="shared" si="12"/>
        <v>412</v>
      </c>
      <c r="S60" s="882">
        <f t="shared" si="2"/>
        <v>0.3168724279835391</v>
      </c>
      <c r="T60" s="884"/>
    </row>
    <row r="61" spans="1:20" s="855" customFormat="1" ht="15.75">
      <c r="A61" s="919" t="s">
        <v>828</v>
      </c>
      <c r="B61" s="920" t="s">
        <v>745</v>
      </c>
      <c r="C61" s="875">
        <v>464</v>
      </c>
      <c r="D61" s="978">
        <v>337</v>
      </c>
      <c r="E61" s="875">
        <v>127</v>
      </c>
      <c r="F61" s="875"/>
      <c r="G61" s="875"/>
      <c r="H61" s="878">
        <v>464</v>
      </c>
      <c r="I61" s="878">
        <v>275</v>
      </c>
      <c r="J61" s="875">
        <v>68</v>
      </c>
      <c r="K61" s="875">
        <v>1</v>
      </c>
      <c r="L61" s="875">
        <v>206</v>
      </c>
      <c r="M61" s="875"/>
      <c r="N61" s="875"/>
      <c r="O61" s="875"/>
      <c r="P61" s="875"/>
      <c r="Q61" s="879">
        <v>189</v>
      </c>
      <c r="R61" s="881">
        <f t="shared" si="12"/>
        <v>395</v>
      </c>
      <c r="S61" s="882">
        <f>(J61+K61)/I61</f>
        <v>0.2509090909090909</v>
      </c>
      <c r="T61" s="884"/>
    </row>
    <row r="62" spans="1:20" s="855" customFormat="1" ht="15.75">
      <c r="A62" s="917">
        <v>6</v>
      </c>
      <c r="B62" s="918" t="s">
        <v>829</v>
      </c>
      <c r="C62" s="878">
        <f>SUM(C63:C67)</f>
        <v>2558</v>
      </c>
      <c r="D62" s="977">
        <f>SUM(D63:D67)</f>
        <v>1806</v>
      </c>
      <c r="E62" s="878">
        <f>SUM(E63:E67)</f>
        <v>752</v>
      </c>
      <c r="F62" s="878">
        <f>SUM(F63:F67)</f>
        <v>0</v>
      </c>
      <c r="G62" s="878">
        <f>SUM(G63:G67)</f>
        <v>0</v>
      </c>
      <c r="H62" s="878">
        <f>SUM(H63:H67)</f>
        <v>2558</v>
      </c>
      <c r="I62" s="878">
        <f>SUM(I63:I67)</f>
        <v>1520</v>
      </c>
      <c r="J62" s="878">
        <f>SUM(J63:J67)</f>
        <v>349</v>
      </c>
      <c r="K62" s="878">
        <f>SUM(K63:K67)</f>
        <v>15</v>
      </c>
      <c r="L62" s="878">
        <f>SUM(L63:L67)</f>
        <v>1149</v>
      </c>
      <c r="M62" s="878">
        <f>SUM(M63:M67)</f>
        <v>1</v>
      </c>
      <c r="N62" s="878">
        <f>SUM(N63:N67)</f>
        <v>0</v>
      </c>
      <c r="O62" s="878">
        <f>SUM(O63:O67)</f>
        <v>0</v>
      </c>
      <c r="P62" s="878">
        <f>SUM(P63:P67)</f>
        <v>6</v>
      </c>
      <c r="Q62" s="878">
        <f>SUM(Q63:Q67)</f>
        <v>1038</v>
      </c>
      <c r="R62" s="878">
        <f>SUM(R63:R67)</f>
        <v>2194</v>
      </c>
      <c r="S62" s="880">
        <f t="shared" si="2"/>
        <v>0.2394736842105263</v>
      </c>
      <c r="T62" s="884"/>
    </row>
    <row r="63" spans="1:23" s="855" customFormat="1" ht="16.5">
      <c r="A63" s="919" t="s">
        <v>830</v>
      </c>
      <c r="B63" s="920" t="s">
        <v>746</v>
      </c>
      <c r="C63" s="875">
        <v>9</v>
      </c>
      <c r="D63" s="978">
        <v>0</v>
      </c>
      <c r="E63" s="875">
        <v>9</v>
      </c>
      <c r="F63" s="875"/>
      <c r="G63" s="875"/>
      <c r="H63" s="878">
        <v>9</v>
      </c>
      <c r="I63" s="878">
        <v>9</v>
      </c>
      <c r="J63" s="875">
        <v>9</v>
      </c>
      <c r="K63" s="875">
        <v>0</v>
      </c>
      <c r="L63" s="875">
        <v>0</v>
      </c>
      <c r="M63" s="875">
        <v>0</v>
      </c>
      <c r="N63" s="875">
        <v>0</v>
      </c>
      <c r="O63" s="875">
        <v>0</v>
      </c>
      <c r="P63" s="875">
        <v>0</v>
      </c>
      <c r="Q63" s="879">
        <v>0</v>
      </c>
      <c r="R63" s="881">
        <f>SUM(L63:Q63)</f>
        <v>0</v>
      </c>
      <c r="S63" s="882">
        <f t="shared" si="2"/>
        <v>1</v>
      </c>
      <c r="T63" s="884"/>
      <c r="U63" s="874"/>
      <c r="V63" s="874"/>
      <c r="W63" s="874"/>
    </row>
    <row r="64" spans="1:23" s="855" customFormat="1" ht="16.5">
      <c r="A64" s="919" t="s">
        <v>831</v>
      </c>
      <c r="B64" s="920" t="s">
        <v>748</v>
      </c>
      <c r="C64" s="875">
        <v>760</v>
      </c>
      <c r="D64" s="978">
        <v>568</v>
      </c>
      <c r="E64" s="875">
        <v>192</v>
      </c>
      <c r="F64" s="875"/>
      <c r="G64" s="875"/>
      <c r="H64" s="878">
        <v>760</v>
      </c>
      <c r="I64" s="878">
        <v>395</v>
      </c>
      <c r="J64" s="875">
        <v>78</v>
      </c>
      <c r="K64" s="875">
        <v>5</v>
      </c>
      <c r="L64" s="875">
        <v>310</v>
      </c>
      <c r="M64" s="875">
        <v>0</v>
      </c>
      <c r="N64" s="875">
        <v>0</v>
      </c>
      <c r="O64" s="875">
        <v>0</v>
      </c>
      <c r="P64" s="875">
        <v>2</v>
      </c>
      <c r="Q64" s="879">
        <v>365</v>
      </c>
      <c r="R64" s="881">
        <f>SUM(L64:Q64)</f>
        <v>677</v>
      </c>
      <c r="S64" s="882">
        <f t="shared" si="2"/>
        <v>0.21012658227848102</v>
      </c>
      <c r="T64" s="884"/>
      <c r="U64" s="874"/>
      <c r="V64" s="874"/>
      <c r="W64" s="874"/>
    </row>
    <row r="65" spans="1:23" s="855" customFormat="1" ht="16.5">
      <c r="A65" s="919" t="s">
        <v>832</v>
      </c>
      <c r="B65" s="920" t="s">
        <v>749</v>
      </c>
      <c r="C65" s="875">
        <v>569</v>
      </c>
      <c r="D65" s="978">
        <v>410</v>
      </c>
      <c r="E65" s="875">
        <v>159</v>
      </c>
      <c r="F65" s="875"/>
      <c r="G65" s="875"/>
      <c r="H65" s="878">
        <v>569</v>
      </c>
      <c r="I65" s="878">
        <v>317</v>
      </c>
      <c r="J65" s="875">
        <v>75</v>
      </c>
      <c r="K65" s="875">
        <v>4</v>
      </c>
      <c r="L65" s="875">
        <v>235</v>
      </c>
      <c r="M65" s="875">
        <v>0</v>
      </c>
      <c r="N65" s="875">
        <v>0</v>
      </c>
      <c r="O65" s="875">
        <v>0</v>
      </c>
      <c r="P65" s="875">
        <v>3</v>
      </c>
      <c r="Q65" s="879">
        <v>252</v>
      </c>
      <c r="R65" s="881">
        <f>SUM(L65:Q65)</f>
        <v>490</v>
      </c>
      <c r="S65" s="882">
        <f t="shared" si="2"/>
        <v>0.24921135646687698</v>
      </c>
      <c r="T65" s="886"/>
      <c r="U65" s="874"/>
      <c r="V65" s="887"/>
      <c r="W65" s="887"/>
    </row>
    <row r="66" spans="1:23" s="855" customFormat="1" ht="16.5">
      <c r="A66" s="919" t="s">
        <v>833</v>
      </c>
      <c r="B66" s="920" t="s">
        <v>751</v>
      </c>
      <c r="C66" s="875">
        <v>678</v>
      </c>
      <c r="D66" s="978">
        <v>442</v>
      </c>
      <c r="E66" s="875">
        <v>236</v>
      </c>
      <c r="F66" s="875"/>
      <c r="G66" s="875"/>
      <c r="H66" s="878">
        <v>678</v>
      </c>
      <c r="I66" s="878">
        <v>468</v>
      </c>
      <c r="J66" s="875">
        <v>111</v>
      </c>
      <c r="K66" s="875">
        <v>3</v>
      </c>
      <c r="L66" s="875">
        <v>354</v>
      </c>
      <c r="M66" s="875">
        <v>0</v>
      </c>
      <c r="N66" s="875">
        <v>0</v>
      </c>
      <c r="O66" s="875">
        <v>0</v>
      </c>
      <c r="P66" s="875">
        <v>0</v>
      </c>
      <c r="Q66" s="879">
        <v>210</v>
      </c>
      <c r="R66" s="881">
        <f>SUM(L66:Q66)</f>
        <v>564</v>
      </c>
      <c r="S66" s="882">
        <f t="shared" si="2"/>
        <v>0.24358974358974358</v>
      </c>
      <c r="T66" s="884"/>
      <c r="U66" s="874"/>
      <c r="V66" s="887"/>
      <c r="W66" s="874"/>
    </row>
    <row r="67" spans="1:23" s="855" customFormat="1" ht="16.5">
      <c r="A67" s="919" t="s">
        <v>834</v>
      </c>
      <c r="B67" s="920" t="s">
        <v>752</v>
      </c>
      <c r="C67" s="875">
        <v>542</v>
      </c>
      <c r="D67" s="978">
        <v>386</v>
      </c>
      <c r="E67" s="875">
        <v>156</v>
      </c>
      <c r="F67" s="875"/>
      <c r="G67" s="875"/>
      <c r="H67" s="878">
        <v>542</v>
      </c>
      <c r="I67" s="878">
        <v>331</v>
      </c>
      <c r="J67" s="875">
        <v>76</v>
      </c>
      <c r="K67" s="875">
        <v>3</v>
      </c>
      <c r="L67" s="875">
        <v>250</v>
      </c>
      <c r="M67" s="875">
        <v>1</v>
      </c>
      <c r="N67" s="875">
        <v>0</v>
      </c>
      <c r="O67" s="875">
        <v>0</v>
      </c>
      <c r="P67" s="875">
        <v>1</v>
      </c>
      <c r="Q67" s="879">
        <v>211</v>
      </c>
      <c r="R67" s="881">
        <f>SUM(L67:Q67)</f>
        <v>463</v>
      </c>
      <c r="S67" s="882">
        <f>(J67+K67)/I67</f>
        <v>0.23867069486404835</v>
      </c>
      <c r="T67" s="884"/>
      <c r="U67" s="874"/>
      <c r="V67" s="887"/>
      <c r="W67" s="874"/>
    </row>
    <row r="68" spans="1:23" s="855" customFormat="1" ht="16.5">
      <c r="A68" s="917">
        <v>7</v>
      </c>
      <c r="B68" s="918" t="s">
        <v>835</v>
      </c>
      <c r="C68" s="878">
        <f aca="true" t="shared" si="13" ref="C68:R68">SUM(C69:C75)</f>
        <v>2792</v>
      </c>
      <c r="D68" s="977">
        <f t="shared" si="13"/>
        <v>2014</v>
      </c>
      <c r="E68" s="878">
        <f t="shared" si="13"/>
        <v>778</v>
      </c>
      <c r="F68" s="878">
        <f t="shared" si="13"/>
        <v>9</v>
      </c>
      <c r="G68" s="878">
        <f t="shared" si="13"/>
        <v>0</v>
      </c>
      <c r="H68" s="878">
        <f t="shared" si="13"/>
        <v>2783</v>
      </c>
      <c r="I68" s="878">
        <f t="shared" si="13"/>
        <v>1558</v>
      </c>
      <c r="J68" s="878">
        <f t="shared" si="13"/>
        <v>446</v>
      </c>
      <c r="K68" s="878">
        <f t="shared" si="13"/>
        <v>17</v>
      </c>
      <c r="L68" s="878">
        <f t="shared" si="13"/>
        <v>1094</v>
      </c>
      <c r="M68" s="878">
        <f t="shared" si="13"/>
        <v>0</v>
      </c>
      <c r="N68" s="878">
        <f t="shared" si="13"/>
        <v>1</v>
      </c>
      <c r="O68" s="878">
        <f t="shared" si="13"/>
        <v>0</v>
      </c>
      <c r="P68" s="878">
        <f t="shared" si="13"/>
        <v>0</v>
      </c>
      <c r="Q68" s="878">
        <f t="shared" si="13"/>
        <v>1225</v>
      </c>
      <c r="R68" s="878">
        <f t="shared" si="13"/>
        <v>2320</v>
      </c>
      <c r="S68" s="880">
        <f t="shared" si="2"/>
        <v>0.29717586649550704</v>
      </c>
      <c r="T68" s="884"/>
      <c r="U68" s="874"/>
      <c r="V68" s="887"/>
      <c r="W68" s="874"/>
    </row>
    <row r="69" spans="1:23" s="855" customFormat="1" ht="16.5">
      <c r="A69" s="919" t="s">
        <v>836</v>
      </c>
      <c r="B69" s="920" t="s">
        <v>754</v>
      </c>
      <c r="C69" s="875">
        <v>541</v>
      </c>
      <c r="D69" s="978">
        <v>392</v>
      </c>
      <c r="E69" s="875">
        <v>149</v>
      </c>
      <c r="F69" s="875">
        <v>4</v>
      </c>
      <c r="G69" s="875">
        <v>0</v>
      </c>
      <c r="H69" s="878">
        <v>537</v>
      </c>
      <c r="I69" s="878">
        <v>311</v>
      </c>
      <c r="J69" s="875">
        <v>78</v>
      </c>
      <c r="K69" s="875">
        <v>2</v>
      </c>
      <c r="L69" s="875">
        <v>231</v>
      </c>
      <c r="M69" s="875">
        <v>0</v>
      </c>
      <c r="N69" s="875">
        <v>0</v>
      </c>
      <c r="O69" s="875">
        <v>0</v>
      </c>
      <c r="P69" s="875">
        <v>0</v>
      </c>
      <c r="Q69" s="879">
        <v>226</v>
      </c>
      <c r="R69" s="881">
        <f aca="true" t="shared" si="14" ref="R69:R75">SUM(L69:Q69)</f>
        <v>457</v>
      </c>
      <c r="S69" s="882">
        <f t="shared" si="2"/>
        <v>0.2572347266881029</v>
      </c>
      <c r="T69" s="884"/>
      <c r="U69" s="874"/>
      <c r="V69" s="887"/>
      <c r="W69" s="874"/>
    </row>
    <row r="70" spans="1:23" s="855" customFormat="1" ht="16.5">
      <c r="A70" s="919" t="s">
        <v>837</v>
      </c>
      <c r="B70" s="920" t="s">
        <v>838</v>
      </c>
      <c r="C70" s="875">
        <v>501</v>
      </c>
      <c r="D70" s="978">
        <v>392</v>
      </c>
      <c r="E70" s="875">
        <v>109</v>
      </c>
      <c r="F70" s="875">
        <v>4</v>
      </c>
      <c r="G70" s="875">
        <v>0</v>
      </c>
      <c r="H70" s="878">
        <v>497</v>
      </c>
      <c r="I70" s="878">
        <v>246</v>
      </c>
      <c r="J70" s="875">
        <v>68</v>
      </c>
      <c r="K70" s="875">
        <v>2</v>
      </c>
      <c r="L70" s="875">
        <v>176</v>
      </c>
      <c r="M70" s="875">
        <v>0</v>
      </c>
      <c r="N70" s="875">
        <v>0</v>
      </c>
      <c r="O70" s="875">
        <v>0</v>
      </c>
      <c r="P70" s="875">
        <v>0</v>
      </c>
      <c r="Q70" s="879">
        <v>251</v>
      </c>
      <c r="R70" s="881">
        <f t="shared" si="14"/>
        <v>427</v>
      </c>
      <c r="S70" s="882">
        <f t="shared" si="2"/>
        <v>0.2845528455284553</v>
      </c>
      <c r="T70" s="884"/>
      <c r="U70" s="874"/>
      <c r="V70" s="887"/>
      <c r="W70" s="874"/>
    </row>
    <row r="71" spans="1:23" s="855" customFormat="1" ht="16.5">
      <c r="A71" s="919" t="s">
        <v>839</v>
      </c>
      <c r="B71" s="920" t="s">
        <v>756</v>
      </c>
      <c r="C71" s="875">
        <v>502</v>
      </c>
      <c r="D71" s="978">
        <v>293</v>
      </c>
      <c r="E71" s="875">
        <v>209</v>
      </c>
      <c r="F71" s="875">
        <v>0</v>
      </c>
      <c r="G71" s="875">
        <v>0</v>
      </c>
      <c r="H71" s="878">
        <v>502</v>
      </c>
      <c r="I71" s="878">
        <v>347</v>
      </c>
      <c r="J71" s="875">
        <v>95</v>
      </c>
      <c r="K71" s="875">
        <v>1</v>
      </c>
      <c r="L71" s="875">
        <v>250</v>
      </c>
      <c r="M71" s="875">
        <v>0</v>
      </c>
      <c r="N71" s="875">
        <v>1</v>
      </c>
      <c r="O71" s="875">
        <v>0</v>
      </c>
      <c r="P71" s="875">
        <v>0</v>
      </c>
      <c r="Q71" s="879">
        <v>155</v>
      </c>
      <c r="R71" s="881">
        <f t="shared" si="14"/>
        <v>406</v>
      </c>
      <c r="S71" s="882">
        <f t="shared" si="2"/>
        <v>0.276657060518732</v>
      </c>
      <c r="T71" s="884"/>
      <c r="U71" s="874"/>
      <c r="V71" s="887"/>
      <c r="W71" s="874"/>
    </row>
    <row r="72" spans="1:23" s="855" customFormat="1" ht="16.5">
      <c r="A72" s="919" t="s">
        <v>840</v>
      </c>
      <c r="B72" s="920" t="s">
        <v>757</v>
      </c>
      <c r="C72" s="875">
        <v>537</v>
      </c>
      <c r="D72" s="978">
        <v>417</v>
      </c>
      <c r="E72" s="875">
        <v>120</v>
      </c>
      <c r="F72" s="875">
        <v>1</v>
      </c>
      <c r="G72" s="875">
        <v>0</v>
      </c>
      <c r="H72" s="878">
        <v>536</v>
      </c>
      <c r="I72" s="878">
        <v>278</v>
      </c>
      <c r="J72" s="875">
        <v>75</v>
      </c>
      <c r="K72" s="875">
        <v>3</v>
      </c>
      <c r="L72" s="875">
        <v>200</v>
      </c>
      <c r="M72" s="875">
        <v>0</v>
      </c>
      <c r="N72" s="875">
        <v>0</v>
      </c>
      <c r="O72" s="875">
        <v>0</v>
      </c>
      <c r="P72" s="875">
        <v>0</v>
      </c>
      <c r="Q72" s="879">
        <v>258</v>
      </c>
      <c r="R72" s="881">
        <f t="shared" si="14"/>
        <v>458</v>
      </c>
      <c r="S72" s="882">
        <f>(J72+K72)/I72</f>
        <v>0.2805755395683453</v>
      </c>
      <c r="T72" s="884"/>
      <c r="U72" s="874"/>
      <c r="V72" s="887"/>
      <c r="W72" s="874"/>
    </row>
    <row r="73" spans="1:23" s="855" customFormat="1" ht="16.5">
      <c r="A73" s="919" t="s">
        <v>841</v>
      </c>
      <c r="B73" s="920" t="s">
        <v>758</v>
      </c>
      <c r="C73" s="875">
        <v>1</v>
      </c>
      <c r="D73" s="978">
        <v>1</v>
      </c>
      <c r="E73" s="875">
        <v>0</v>
      </c>
      <c r="F73" s="875">
        <v>0</v>
      </c>
      <c r="G73" s="875">
        <v>0</v>
      </c>
      <c r="H73" s="878">
        <v>1</v>
      </c>
      <c r="I73" s="878">
        <v>0</v>
      </c>
      <c r="J73" s="875">
        <v>0</v>
      </c>
      <c r="K73" s="875">
        <v>0</v>
      </c>
      <c r="L73" s="875">
        <v>0</v>
      </c>
      <c r="M73" s="875">
        <v>0</v>
      </c>
      <c r="N73" s="875">
        <v>0</v>
      </c>
      <c r="O73" s="875">
        <v>0</v>
      </c>
      <c r="P73" s="875" t="s">
        <v>595</v>
      </c>
      <c r="Q73" s="879">
        <v>1</v>
      </c>
      <c r="R73" s="881">
        <f t="shared" si="14"/>
        <v>1</v>
      </c>
      <c r="S73" s="882" t="e">
        <f>(J73+K73)/I73</f>
        <v>#DIV/0!</v>
      </c>
      <c r="T73" s="886"/>
      <c r="U73" s="874"/>
      <c r="V73" s="874"/>
      <c r="W73" s="874"/>
    </row>
    <row r="74" spans="1:23" s="855" customFormat="1" ht="16.5">
      <c r="A74" s="919" t="s">
        <v>842</v>
      </c>
      <c r="B74" s="920" t="s">
        <v>759</v>
      </c>
      <c r="C74" s="875">
        <v>599</v>
      </c>
      <c r="D74" s="978">
        <v>447</v>
      </c>
      <c r="E74" s="875">
        <v>152</v>
      </c>
      <c r="F74" s="875">
        <v>0</v>
      </c>
      <c r="G74" s="875">
        <v>0</v>
      </c>
      <c r="H74" s="878">
        <v>599</v>
      </c>
      <c r="I74" s="878">
        <v>300</v>
      </c>
      <c r="J74" s="875">
        <v>94</v>
      </c>
      <c r="K74" s="875">
        <v>6</v>
      </c>
      <c r="L74" s="875">
        <v>200</v>
      </c>
      <c r="M74" s="875">
        <v>0</v>
      </c>
      <c r="N74" s="875">
        <v>0</v>
      </c>
      <c r="O74" s="875">
        <v>0</v>
      </c>
      <c r="P74" s="875">
        <v>0</v>
      </c>
      <c r="Q74" s="879">
        <v>299</v>
      </c>
      <c r="R74" s="881">
        <f>SUM(L74:Q74)</f>
        <v>499</v>
      </c>
      <c r="S74" s="882">
        <f>(J74+K74)/I74</f>
        <v>0.3333333333333333</v>
      </c>
      <c r="T74" s="884"/>
      <c r="U74" s="874"/>
      <c r="V74" s="874"/>
      <c r="W74" s="874"/>
    </row>
    <row r="75" spans="1:23" s="855" customFormat="1" ht="16.5">
      <c r="A75" s="919" t="s">
        <v>843</v>
      </c>
      <c r="B75" s="920" t="s">
        <v>791</v>
      </c>
      <c r="C75" s="875">
        <v>111</v>
      </c>
      <c r="D75" s="978">
        <v>72</v>
      </c>
      <c r="E75" s="875">
        <v>39</v>
      </c>
      <c r="F75" s="875">
        <v>0</v>
      </c>
      <c r="G75" s="875">
        <v>0</v>
      </c>
      <c r="H75" s="878">
        <v>111</v>
      </c>
      <c r="I75" s="878">
        <v>76</v>
      </c>
      <c r="J75" s="875">
        <v>36</v>
      </c>
      <c r="K75" s="875">
        <v>3</v>
      </c>
      <c r="L75" s="875">
        <v>37</v>
      </c>
      <c r="M75" s="875">
        <v>0</v>
      </c>
      <c r="N75" s="875">
        <v>0</v>
      </c>
      <c r="O75" s="875">
        <v>0</v>
      </c>
      <c r="P75" s="875">
        <v>0</v>
      </c>
      <c r="Q75" s="879">
        <v>35</v>
      </c>
      <c r="R75" s="881">
        <f t="shared" si="14"/>
        <v>72</v>
      </c>
      <c r="S75" s="882">
        <f>(J75+K75)/I75</f>
        <v>0.5131578947368421</v>
      </c>
      <c r="T75" s="884"/>
      <c r="U75" s="874"/>
      <c r="V75" s="874"/>
      <c r="W75" s="874"/>
    </row>
    <row r="76" spans="1:23" s="855" customFormat="1" ht="16.5">
      <c r="A76" s="917">
        <v>8</v>
      </c>
      <c r="B76" s="918" t="s">
        <v>844</v>
      </c>
      <c r="C76" s="878">
        <f aca="true" t="shared" si="15" ref="C76:R76">SUM(C77:C83)</f>
        <v>2118</v>
      </c>
      <c r="D76" s="977">
        <f t="shared" si="15"/>
        <v>1635</v>
      </c>
      <c r="E76" s="878">
        <f t="shared" si="15"/>
        <v>483</v>
      </c>
      <c r="F76" s="878">
        <f t="shared" si="15"/>
        <v>3</v>
      </c>
      <c r="G76" s="878">
        <f t="shared" si="15"/>
        <v>0</v>
      </c>
      <c r="H76" s="878">
        <f t="shared" si="15"/>
        <v>2115</v>
      </c>
      <c r="I76" s="878">
        <f t="shared" si="15"/>
        <v>1117</v>
      </c>
      <c r="J76" s="878">
        <f t="shared" si="15"/>
        <v>331</v>
      </c>
      <c r="K76" s="878">
        <f t="shared" si="15"/>
        <v>6</v>
      </c>
      <c r="L76" s="878">
        <f t="shared" si="15"/>
        <v>778</v>
      </c>
      <c r="M76" s="878">
        <f t="shared" si="15"/>
        <v>2</v>
      </c>
      <c r="N76" s="878">
        <f t="shared" si="15"/>
        <v>0</v>
      </c>
      <c r="O76" s="878">
        <f t="shared" si="15"/>
        <v>0</v>
      </c>
      <c r="P76" s="878">
        <f t="shared" si="15"/>
        <v>0</v>
      </c>
      <c r="Q76" s="878">
        <f t="shared" si="15"/>
        <v>998</v>
      </c>
      <c r="R76" s="878">
        <f t="shared" si="15"/>
        <v>1778</v>
      </c>
      <c r="S76" s="880">
        <f t="shared" si="2"/>
        <v>0.3017009847806625</v>
      </c>
      <c r="T76" s="884"/>
      <c r="U76" s="874"/>
      <c r="V76" s="874"/>
      <c r="W76" s="874"/>
    </row>
    <row r="77" spans="1:23" s="855" customFormat="1" ht="36" customHeight="1">
      <c r="A77" s="919" t="s">
        <v>845</v>
      </c>
      <c r="B77" s="920" t="s">
        <v>760</v>
      </c>
      <c r="C77" s="875">
        <v>2</v>
      </c>
      <c r="D77" s="978">
        <v>0</v>
      </c>
      <c r="E77" s="875">
        <v>2</v>
      </c>
      <c r="F77" s="875">
        <v>0</v>
      </c>
      <c r="G77" s="875">
        <v>0</v>
      </c>
      <c r="H77" s="878">
        <v>2</v>
      </c>
      <c r="I77" s="878">
        <v>2</v>
      </c>
      <c r="J77" s="875">
        <v>2</v>
      </c>
      <c r="K77" s="875">
        <v>0</v>
      </c>
      <c r="L77" s="875">
        <v>0</v>
      </c>
      <c r="M77" s="875">
        <v>0</v>
      </c>
      <c r="N77" s="875">
        <v>0</v>
      </c>
      <c r="O77" s="875"/>
      <c r="P77" s="875">
        <v>0</v>
      </c>
      <c r="Q77" s="879">
        <v>0</v>
      </c>
      <c r="R77" s="881">
        <f>SUM(L77:Q77)</f>
        <v>0</v>
      </c>
      <c r="S77" s="882">
        <f t="shared" si="2"/>
        <v>1</v>
      </c>
      <c r="T77" s="884"/>
      <c r="U77" s="874"/>
      <c r="V77" s="874"/>
      <c r="W77" s="874"/>
    </row>
    <row r="78" spans="1:23" s="855" customFormat="1" ht="16.5">
      <c r="A78" s="919" t="s">
        <v>846</v>
      </c>
      <c r="B78" s="920" t="s">
        <v>761</v>
      </c>
      <c r="C78" s="875">
        <v>190</v>
      </c>
      <c r="D78" s="978">
        <v>115</v>
      </c>
      <c r="E78" s="875">
        <v>75</v>
      </c>
      <c r="F78" s="875">
        <v>0</v>
      </c>
      <c r="G78" s="875">
        <v>0</v>
      </c>
      <c r="H78" s="878">
        <v>190</v>
      </c>
      <c r="I78" s="878">
        <v>129</v>
      </c>
      <c r="J78" s="875">
        <v>32</v>
      </c>
      <c r="K78" s="875">
        <v>0</v>
      </c>
      <c r="L78" s="875">
        <v>97</v>
      </c>
      <c r="M78" s="875">
        <v>0</v>
      </c>
      <c r="N78" s="875"/>
      <c r="O78" s="875"/>
      <c r="P78" s="875">
        <v>0</v>
      </c>
      <c r="Q78" s="879">
        <v>61</v>
      </c>
      <c r="R78" s="881">
        <f aca="true" t="shared" si="16" ref="R78:R83">SUM(L78:Q78)</f>
        <v>158</v>
      </c>
      <c r="S78" s="882">
        <f>(J78+K78)/I78</f>
        <v>0.24806201550387597</v>
      </c>
      <c r="T78" s="884"/>
      <c r="U78" s="874"/>
      <c r="V78" s="874"/>
      <c r="W78" s="874"/>
    </row>
    <row r="79" spans="1:20" s="855" customFormat="1" ht="15.75">
      <c r="A79" s="919" t="s">
        <v>847</v>
      </c>
      <c r="B79" s="920" t="s">
        <v>762</v>
      </c>
      <c r="C79" s="875">
        <v>520</v>
      </c>
      <c r="D79" s="978">
        <v>425</v>
      </c>
      <c r="E79" s="875">
        <v>95</v>
      </c>
      <c r="F79" s="875">
        <v>0</v>
      </c>
      <c r="G79" s="875">
        <v>0</v>
      </c>
      <c r="H79" s="878">
        <v>520</v>
      </c>
      <c r="I79" s="878">
        <v>214</v>
      </c>
      <c r="J79" s="875">
        <v>59</v>
      </c>
      <c r="K79" s="875">
        <v>0</v>
      </c>
      <c r="L79" s="875">
        <v>155</v>
      </c>
      <c r="M79" s="875">
        <v>0</v>
      </c>
      <c r="N79" s="875"/>
      <c r="O79" s="875"/>
      <c r="P79" s="875">
        <v>0</v>
      </c>
      <c r="Q79" s="879">
        <v>306</v>
      </c>
      <c r="R79" s="881">
        <f t="shared" si="16"/>
        <v>461</v>
      </c>
      <c r="S79" s="882">
        <f t="shared" si="2"/>
        <v>0.2757009345794392</v>
      </c>
      <c r="T79" s="884"/>
    </row>
    <row r="80" spans="1:20" s="855" customFormat="1" ht="15.75">
      <c r="A80" s="919" t="s">
        <v>848</v>
      </c>
      <c r="B80" s="920" t="s">
        <v>763</v>
      </c>
      <c r="C80" s="875">
        <v>381</v>
      </c>
      <c r="D80" s="978">
        <v>295</v>
      </c>
      <c r="E80" s="875">
        <v>86</v>
      </c>
      <c r="F80" s="875">
        <v>3</v>
      </c>
      <c r="G80" s="875">
        <v>0</v>
      </c>
      <c r="H80" s="878">
        <v>378</v>
      </c>
      <c r="I80" s="878">
        <v>215</v>
      </c>
      <c r="J80" s="875">
        <v>73</v>
      </c>
      <c r="K80" s="875">
        <v>2</v>
      </c>
      <c r="L80" s="875">
        <v>140</v>
      </c>
      <c r="M80" s="875">
        <v>0</v>
      </c>
      <c r="N80" s="875">
        <v>0</v>
      </c>
      <c r="O80" s="875">
        <v>0</v>
      </c>
      <c r="P80" s="875">
        <v>0</v>
      </c>
      <c r="Q80" s="879">
        <v>163</v>
      </c>
      <c r="R80" s="881">
        <f t="shared" si="16"/>
        <v>303</v>
      </c>
      <c r="S80" s="882">
        <f>(J80+K80)/I80</f>
        <v>0.3488372093023256</v>
      </c>
      <c r="T80" s="884"/>
    </row>
    <row r="81" spans="1:20" s="855" customFormat="1" ht="15.75">
      <c r="A81" s="919" t="s">
        <v>849</v>
      </c>
      <c r="B81" s="920" t="s">
        <v>764</v>
      </c>
      <c r="C81" s="875">
        <v>374</v>
      </c>
      <c r="D81" s="978">
        <v>304</v>
      </c>
      <c r="E81" s="875">
        <v>70</v>
      </c>
      <c r="F81" s="875">
        <v>0</v>
      </c>
      <c r="G81" s="875">
        <v>0</v>
      </c>
      <c r="H81" s="878">
        <v>374</v>
      </c>
      <c r="I81" s="878">
        <v>180</v>
      </c>
      <c r="J81" s="875">
        <v>43</v>
      </c>
      <c r="K81" s="875">
        <v>0</v>
      </c>
      <c r="L81" s="875">
        <v>137</v>
      </c>
      <c r="M81" s="875">
        <v>0</v>
      </c>
      <c r="N81" s="875"/>
      <c r="O81" s="875"/>
      <c r="P81" s="875"/>
      <c r="Q81" s="879">
        <v>194</v>
      </c>
      <c r="R81" s="881">
        <f t="shared" si="16"/>
        <v>331</v>
      </c>
      <c r="S81" s="882">
        <f>(J81+K81)/I81</f>
        <v>0.2388888888888889</v>
      </c>
      <c r="T81" s="884"/>
    </row>
    <row r="82" spans="1:20" s="855" customFormat="1" ht="15.75">
      <c r="A82" s="919" t="s">
        <v>850</v>
      </c>
      <c r="B82" s="920" t="s">
        <v>765</v>
      </c>
      <c r="C82" s="875">
        <v>338</v>
      </c>
      <c r="D82" s="978">
        <v>271</v>
      </c>
      <c r="E82" s="875">
        <v>67</v>
      </c>
      <c r="F82" s="875">
        <v>0</v>
      </c>
      <c r="G82" s="875">
        <v>0</v>
      </c>
      <c r="H82" s="878">
        <v>338</v>
      </c>
      <c r="I82" s="878">
        <v>155</v>
      </c>
      <c r="J82" s="875">
        <v>50</v>
      </c>
      <c r="K82" s="875">
        <v>2</v>
      </c>
      <c r="L82" s="875">
        <v>101</v>
      </c>
      <c r="M82" s="875">
        <v>2</v>
      </c>
      <c r="N82" s="875">
        <v>0</v>
      </c>
      <c r="O82" s="875">
        <v>0</v>
      </c>
      <c r="P82" s="875">
        <v>0</v>
      </c>
      <c r="Q82" s="879">
        <v>183</v>
      </c>
      <c r="R82" s="881">
        <f t="shared" si="16"/>
        <v>286</v>
      </c>
      <c r="S82" s="882">
        <f>(J82+K82)/I82</f>
        <v>0.33548387096774196</v>
      </c>
      <c r="T82" s="886"/>
    </row>
    <row r="83" spans="1:20" s="855" customFormat="1" ht="15.75">
      <c r="A83" s="919" t="s">
        <v>851</v>
      </c>
      <c r="B83" s="920" t="s">
        <v>852</v>
      </c>
      <c r="C83" s="875">
        <v>313</v>
      </c>
      <c r="D83" s="978">
        <v>225</v>
      </c>
      <c r="E83" s="875">
        <v>88</v>
      </c>
      <c r="F83" s="875">
        <v>0</v>
      </c>
      <c r="G83" s="875">
        <v>0</v>
      </c>
      <c r="H83" s="878">
        <v>313</v>
      </c>
      <c r="I83" s="878">
        <v>222</v>
      </c>
      <c r="J83" s="875">
        <v>72</v>
      </c>
      <c r="K83" s="875">
        <v>2</v>
      </c>
      <c r="L83" s="875">
        <v>148</v>
      </c>
      <c r="M83" s="875">
        <v>0</v>
      </c>
      <c r="N83" s="875">
        <v>0</v>
      </c>
      <c r="O83" s="875">
        <v>0</v>
      </c>
      <c r="P83" s="875">
        <v>0</v>
      </c>
      <c r="Q83" s="879">
        <v>91</v>
      </c>
      <c r="R83" s="881">
        <f t="shared" si="16"/>
        <v>239</v>
      </c>
      <c r="S83" s="882">
        <f>(J83+K83)/I83</f>
        <v>0.3333333333333333</v>
      </c>
      <c r="T83" s="884"/>
    </row>
    <row r="84" spans="1:20" s="855" customFormat="1" ht="15.75">
      <c r="A84" s="917">
        <v>9</v>
      </c>
      <c r="B84" s="918" t="s">
        <v>853</v>
      </c>
      <c r="C84" s="878">
        <f>SUM(C85:C88)</f>
        <v>1018</v>
      </c>
      <c r="D84" s="977">
        <f aca="true" t="shared" si="17" ref="D84:R84">SUM(D85:D88)</f>
        <v>808</v>
      </c>
      <c r="E84" s="878">
        <f>SUM(E85:E88)</f>
        <v>210</v>
      </c>
      <c r="F84" s="878">
        <f t="shared" si="17"/>
        <v>5</v>
      </c>
      <c r="G84" s="878">
        <f t="shared" si="17"/>
        <v>0</v>
      </c>
      <c r="H84" s="878">
        <f t="shared" si="17"/>
        <v>1013</v>
      </c>
      <c r="I84" s="878">
        <f t="shared" si="17"/>
        <v>530</v>
      </c>
      <c r="J84" s="878">
        <f t="shared" si="17"/>
        <v>133</v>
      </c>
      <c r="K84" s="878">
        <f t="shared" si="17"/>
        <v>2</v>
      </c>
      <c r="L84" s="878">
        <f t="shared" si="17"/>
        <v>395</v>
      </c>
      <c r="M84" s="878">
        <f t="shared" si="17"/>
        <v>0</v>
      </c>
      <c r="N84" s="878">
        <f t="shared" si="17"/>
        <v>0</v>
      </c>
      <c r="O84" s="878">
        <f t="shared" si="17"/>
        <v>0</v>
      </c>
      <c r="P84" s="878">
        <f t="shared" si="17"/>
        <v>0</v>
      </c>
      <c r="Q84" s="878">
        <f t="shared" si="17"/>
        <v>483</v>
      </c>
      <c r="R84" s="878">
        <f t="shared" si="17"/>
        <v>878</v>
      </c>
      <c r="S84" s="880">
        <f t="shared" si="2"/>
        <v>0.25471698113207547</v>
      </c>
      <c r="T84" s="884"/>
    </row>
    <row r="85" spans="1:20" s="855" customFormat="1" ht="15.75">
      <c r="A85" s="919" t="s">
        <v>854</v>
      </c>
      <c r="B85" s="920" t="s">
        <v>767</v>
      </c>
      <c r="C85" s="875">
        <v>287</v>
      </c>
      <c r="D85" s="978">
        <v>223</v>
      </c>
      <c r="E85" s="875">
        <v>64</v>
      </c>
      <c r="F85" s="875"/>
      <c r="G85" s="875"/>
      <c r="H85" s="878">
        <v>287</v>
      </c>
      <c r="I85" s="878">
        <v>164</v>
      </c>
      <c r="J85" s="875">
        <v>39</v>
      </c>
      <c r="K85" s="875"/>
      <c r="L85" s="875">
        <v>125</v>
      </c>
      <c r="M85" s="875"/>
      <c r="N85" s="875"/>
      <c r="O85" s="875"/>
      <c r="P85" s="875"/>
      <c r="Q85" s="879">
        <v>123</v>
      </c>
      <c r="R85" s="881">
        <f>SUM(L85:Q85)</f>
        <v>248</v>
      </c>
      <c r="S85" s="882">
        <f>(J85+K85)/I85</f>
        <v>0.23780487804878048</v>
      </c>
      <c r="T85" s="884"/>
    </row>
    <row r="86" spans="1:20" s="855" customFormat="1" ht="15.75">
      <c r="A86" s="919" t="s">
        <v>855</v>
      </c>
      <c r="B86" s="920" t="s">
        <v>856</v>
      </c>
      <c r="C86" s="875">
        <v>231</v>
      </c>
      <c r="D86" s="978">
        <v>199</v>
      </c>
      <c r="E86" s="875">
        <v>32</v>
      </c>
      <c r="F86" s="875"/>
      <c r="G86" s="875"/>
      <c r="H86" s="878">
        <v>231</v>
      </c>
      <c r="I86" s="878">
        <v>97</v>
      </c>
      <c r="J86" s="875">
        <v>27</v>
      </c>
      <c r="K86" s="875"/>
      <c r="L86" s="875">
        <v>70</v>
      </c>
      <c r="M86" s="875">
        <v>0</v>
      </c>
      <c r="N86" s="875"/>
      <c r="O86" s="875"/>
      <c r="P86" s="875"/>
      <c r="Q86" s="879">
        <v>134</v>
      </c>
      <c r="R86" s="881">
        <f>SUM(L86:Q86)</f>
        <v>204</v>
      </c>
      <c r="S86" s="882">
        <f>(J86+K86)/I86</f>
        <v>0.27835051546391754</v>
      </c>
      <c r="T86" s="884"/>
    </row>
    <row r="87" spans="1:20" s="855" customFormat="1" ht="15.75">
      <c r="A87" s="919" t="s">
        <v>857</v>
      </c>
      <c r="B87" s="920" t="s">
        <v>769</v>
      </c>
      <c r="C87" s="875">
        <v>361</v>
      </c>
      <c r="D87" s="978">
        <v>274</v>
      </c>
      <c r="E87" s="875">
        <v>87</v>
      </c>
      <c r="F87" s="875">
        <v>2</v>
      </c>
      <c r="G87" s="875"/>
      <c r="H87" s="878">
        <v>359</v>
      </c>
      <c r="I87" s="878">
        <v>209</v>
      </c>
      <c r="J87" s="875">
        <v>50</v>
      </c>
      <c r="K87" s="875">
        <v>1</v>
      </c>
      <c r="L87" s="875">
        <v>158</v>
      </c>
      <c r="M87" s="875"/>
      <c r="N87" s="875"/>
      <c r="O87" s="875"/>
      <c r="P87" s="875"/>
      <c r="Q87" s="879">
        <v>150</v>
      </c>
      <c r="R87" s="881">
        <f>SUM(L87:Q87)</f>
        <v>308</v>
      </c>
      <c r="S87" s="882">
        <f>(J87+K87)/I87</f>
        <v>0.24401913875598086</v>
      </c>
      <c r="T87" s="884"/>
    </row>
    <row r="88" spans="1:20" s="855" customFormat="1" ht="15.75">
      <c r="A88" s="919" t="s">
        <v>858</v>
      </c>
      <c r="B88" s="920" t="s">
        <v>753</v>
      </c>
      <c r="C88" s="875">
        <v>139</v>
      </c>
      <c r="D88" s="978">
        <v>112</v>
      </c>
      <c r="E88" s="875">
        <v>27</v>
      </c>
      <c r="F88" s="875">
        <v>3</v>
      </c>
      <c r="G88" s="875"/>
      <c r="H88" s="878">
        <v>136</v>
      </c>
      <c r="I88" s="878">
        <v>60</v>
      </c>
      <c r="J88" s="875">
        <v>17</v>
      </c>
      <c r="K88" s="875">
        <v>1</v>
      </c>
      <c r="L88" s="875">
        <v>42</v>
      </c>
      <c r="M88" s="875"/>
      <c r="N88" s="875"/>
      <c r="O88" s="875"/>
      <c r="P88" s="875"/>
      <c r="Q88" s="879">
        <v>76</v>
      </c>
      <c r="R88" s="881">
        <f>SUM(L88:Q88)</f>
        <v>118</v>
      </c>
      <c r="S88" s="882">
        <f>(J88+K88)/I88</f>
        <v>0.3</v>
      </c>
      <c r="T88" s="884"/>
    </row>
    <row r="89" spans="1:20" s="855" customFormat="1" ht="15.75">
      <c r="A89" s="1504" t="s">
        <v>859</v>
      </c>
      <c r="B89" s="1504"/>
      <c r="C89" s="1504"/>
      <c r="D89" s="1504"/>
      <c r="E89" s="1504"/>
      <c r="F89" s="1504"/>
      <c r="G89" s="1504"/>
      <c r="H89" s="1504"/>
      <c r="I89" s="1504"/>
      <c r="J89" s="1504"/>
      <c r="K89" s="1504"/>
      <c r="L89" s="1504"/>
      <c r="M89" s="1504"/>
      <c r="N89" s="1504"/>
      <c r="O89" s="1504"/>
      <c r="P89" s="1504"/>
      <c r="Q89" s="1504"/>
      <c r="R89" s="1504"/>
      <c r="S89" s="1504"/>
      <c r="T89" s="884"/>
    </row>
    <row r="90" spans="1:20" s="855" customFormat="1" ht="15" customHeight="1">
      <c r="A90" s="1510" t="str">
        <f>M90</f>
        <v>Tây Ninh, ngày  ……..  tháng  ……..  năm  2019</v>
      </c>
      <c r="B90" s="1510"/>
      <c r="C90" s="1510"/>
      <c r="D90" s="1510"/>
      <c r="E90" s="1510"/>
      <c r="F90" s="923"/>
      <c r="G90" s="923"/>
      <c r="H90" s="924"/>
      <c r="I90" s="924"/>
      <c r="J90" s="923"/>
      <c r="K90" s="923"/>
      <c r="L90" s="923"/>
      <c r="M90" s="1510" t="s">
        <v>860</v>
      </c>
      <c r="N90" s="1510"/>
      <c r="O90" s="1510"/>
      <c r="P90" s="1510"/>
      <c r="Q90" s="1510"/>
      <c r="R90" s="1510"/>
      <c r="S90" s="1510"/>
      <c r="T90" s="884"/>
    </row>
    <row r="91" spans="1:20" s="855" customFormat="1" ht="18.75">
      <c r="A91" s="1503" t="s">
        <v>558</v>
      </c>
      <c r="B91" s="1503"/>
      <c r="C91" s="1503"/>
      <c r="D91" s="1503"/>
      <c r="E91" s="1503"/>
      <c r="F91" s="847"/>
      <c r="G91" s="847"/>
      <c r="H91" s="847"/>
      <c r="I91" s="847"/>
      <c r="J91" s="847"/>
      <c r="K91" s="847"/>
      <c r="L91" s="847"/>
      <c r="M91" s="1503" t="s">
        <v>801</v>
      </c>
      <c r="N91" s="1503"/>
      <c r="O91" s="1503"/>
      <c r="P91" s="1503"/>
      <c r="Q91" s="1503"/>
      <c r="R91" s="1503"/>
      <c r="S91" s="1503"/>
      <c r="T91" s="884"/>
    </row>
    <row r="92" spans="1:20" s="855" customFormat="1" ht="15.75" customHeight="1">
      <c r="A92" s="756"/>
      <c r="B92" s="848"/>
      <c r="C92" s="756"/>
      <c r="D92" s="971"/>
      <c r="E92" s="756"/>
      <c r="F92" s="756"/>
      <c r="G92" s="756"/>
      <c r="H92" s="847"/>
      <c r="I92" s="847"/>
      <c r="J92" s="847"/>
      <c r="K92" s="756"/>
      <c r="L92" s="756"/>
      <c r="M92" s="1503"/>
      <c r="N92" s="1503"/>
      <c r="O92" s="1503"/>
      <c r="P92" s="1503"/>
      <c r="Q92" s="1503"/>
      <c r="R92" s="1503"/>
      <c r="S92" s="1503"/>
      <c r="T92" s="884"/>
    </row>
    <row r="93" spans="1:20" s="855" customFormat="1" ht="18.75">
      <c r="A93" s="756"/>
      <c r="B93" s="848"/>
      <c r="C93" s="756"/>
      <c r="D93" s="971"/>
      <c r="E93" s="756"/>
      <c r="F93" s="756"/>
      <c r="G93" s="756"/>
      <c r="H93" s="847"/>
      <c r="I93" s="847"/>
      <c r="J93" s="756"/>
      <c r="K93" s="756"/>
      <c r="L93" s="756"/>
      <c r="M93" s="756"/>
      <c r="N93" s="756"/>
      <c r="O93" s="756"/>
      <c r="P93" s="876"/>
      <c r="Q93" s="498"/>
      <c r="R93" s="515"/>
      <c r="S93" s="500"/>
      <c r="T93" s="886"/>
    </row>
    <row r="94" spans="1:20" s="855" customFormat="1" ht="18.75">
      <c r="A94" s="756"/>
      <c r="B94" s="848"/>
      <c r="C94" s="756"/>
      <c r="D94" s="971"/>
      <c r="E94" s="756"/>
      <c r="F94" s="756"/>
      <c r="G94" s="756"/>
      <c r="H94" s="847"/>
      <c r="I94" s="847"/>
      <c r="J94" s="756"/>
      <c r="K94" s="756"/>
      <c r="L94" s="756"/>
      <c r="M94" s="756"/>
      <c r="N94" s="756"/>
      <c r="O94" s="756"/>
      <c r="P94" s="876"/>
      <c r="Q94" s="498"/>
      <c r="R94" s="515"/>
      <c r="S94" s="500"/>
      <c r="T94" s="886"/>
    </row>
    <row r="95" spans="1:20" s="855" customFormat="1" ht="18.75">
      <c r="A95" s="756"/>
      <c r="B95" s="848"/>
      <c r="C95" s="756"/>
      <c r="D95" s="971"/>
      <c r="E95" s="756"/>
      <c r="F95" s="756"/>
      <c r="G95" s="756"/>
      <c r="H95" s="847"/>
      <c r="I95" s="847"/>
      <c r="J95" s="756"/>
      <c r="K95" s="756"/>
      <c r="L95" s="756"/>
      <c r="M95" s="756"/>
      <c r="N95" s="756"/>
      <c r="O95" s="756"/>
      <c r="P95" s="876"/>
      <c r="Q95" s="498"/>
      <c r="R95" s="515"/>
      <c r="S95" s="500"/>
      <c r="T95" s="884"/>
    </row>
    <row r="96" spans="1:20" s="855" customFormat="1" ht="18.75">
      <c r="A96" s="756"/>
      <c r="B96" s="848"/>
      <c r="C96" s="756"/>
      <c r="D96" s="971"/>
      <c r="E96" s="756"/>
      <c r="F96" s="756"/>
      <c r="G96" s="756"/>
      <c r="H96" s="847"/>
      <c r="I96" s="847"/>
      <c r="J96" s="756"/>
      <c r="K96" s="756"/>
      <c r="L96" s="756"/>
      <c r="M96" s="756"/>
      <c r="N96" s="756"/>
      <c r="O96" s="756"/>
      <c r="P96" s="876"/>
      <c r="Q96" s="498"/>
      <c r="R96" s="515"/>
      <c r="S96" s="500"/>
      <c r="T96" s="884"/>
    </row>
    <row r="97" spans="1:19" ht="18.75">
      <c r="A97" s="756"/>
      <c r="B97" s="848"/>
      <c r="C97" s="756"/>
      <c r="D97" s="971"/>
      <c r="E97" s="756"/>
      <c r="F97" s="756"/>
      <c r="G97" s="756"/>
      <c r="H97" s="847"/>
      <c r="I97" s="847"/>
      <c r="J97" s="756"/>
      <c r="K97" s="756"/>
      <c r="L97" s="756"/>
      <c r="M97" s="756"/>
      <c r="N97" s="756"/>
      <c r="O97" s="756"/>
      <c r="P97" s="876"/>
      <c r="Q97" s="498"/>
      <c r="R97" s="515"/>
      <c r="S97" s="500"/>
    </row>
    <row r="98" spans="1:19" ht="18.75">
      <c r="A98" s="1503" t="s">
        <v>670</v>
      </c>
      <c r="B98" s="1503"/>
      <c r="C98" s="1503"/>
      <c r="D98" s="1503"/>
      <c r="E98" s="1503"/>
      <c r="F98" s="847"/>
      <c r="G98" s="847"/>
      <c r="H98" s="847"/>
      <c r="I98" s="847"/>
      <c r="J98" s="847"/>
      <c r="K98" s="847"/>
      <c r="L98" s="847"/>
      <c r="M98" s="1503" t="s">
        <v>802</v>
      </c>
      <c r="N98" s="1503"/>
      <c r="O98" s="1503"/>
      <c r="P98" s="1503"/>
      <c r="Q98" s="1503"/>
      <c r="R98" s="1503"/>
      <c r="S98" s="1503"/>
    </row>
    <row r="99" spans="1:19" ht="18.75">
      <c r="A99" s="1503"/>
      <c r="B99" s="1503"/>
      <c r="C99" s="1503"/>
      <c r="D99" s="1503"/>
      <c r="E99" s="1503"/>
      <c r="F99" s="847"/>
      <c r="G99" s="847"/>
      <c r="H99" s="847"/>
      <c r="I99" s="847"/>
      <c r="J99" s="847"/>
      <c r="K99" s="847"/>
      <c r="L99" s="847"/>
      <c r="M99" s="1503"/>
      <c r="N99" s="1503"/>
      <c r="O99" s="1503"/>
      <c r="P99" s="1503"/>
      <c r="Q99" s="1503"/>
      <c r="R99" s="1503"/>
      <c r="S99" s="1503"/>
    </row>
    <row r="100" spans="1:19" ht="18.75">
      <c r="A100" s="1503"/>
      <c r="B100" s="1503"/>
      <c r="C100" s="1503"/>
      <c r="D100" s="1503"/>
      <c r="E100" s="1503"/>
      <c r="F100" s="847"/>
      <c r="G100" s="847"/>
      <c r="H100" s="847"/>
      <c r="I100" s="847"/>
      <c r="J100" s="847"/>
      <c r="K100" s="847"/>
      <c r="L100" s="847"/>
      <c r="M100" s="1503"/>
      <c r="N100" s="1503"/>
      <c r="O100" s="1503"/>
      <c r="P100" s="1503"/>
      <c r="Q100" s="1503"/>
      <c r="R100" s="1503"/>
      <c r="S100" s="1503"/>
    </row>
    <row r="101" spans="1:19" ht="18.75">
      <c r="A101" s="1503"/>
      <c r="B101" s="1503"/>
      <c r="C101" s="1503"/>
      <c r="D101" s="1503"/>
      <c r="E101" s="1503"/>
      <c r="F101" s="847"/>
      <c r="G101" s="847"/>
      <c r="H101" s="847"/>
      <c r="I101" s="847"/>
      <c r="J101" s="847"/>
      <c r="K101" s="847"/>
      <c r="L101" s="847"/>
      <c r="M101" s="1503"/>
      <c r="N101" s="1503"/>
      <c r="O101" s="1503"/>
      <c r="P101" s="1503"/>
      <c r="Q101" s="1503"/>
      <c r="R101" s="1503"/>
      <c r="S101" s="1503"/>
    </row>
    <row r="102" spans="1:19" ht="18.75">
      <c r="A102" s="1503"/>
      <c r="B102" s="1503"/>
      <c r="C102" s="1503"/>
      <c r="D102" s="1503"/>
      <c r="E102" s="1503"/>
      <c r="F102" s="847"/>
      <c r="G102" s="847"/>
      <c r="H102" s="847"/>
      <c r="I102" s="847"/>
      <c r="J102" s="847"/>
      <c r="K102" s="847"/>
      <c r="L102" s="847"/>
      <c r="M102" s="1503"/>
      <c r="N102" s="1503"/>
      <c r="O102" s="1503"/>
      <c r="P102" s="1503"/>
      <c r="Q102" s="1503"/>
      <c r="R102" s="1503"/>
      <c r="S102" s="1503"/>
    </row>
    <row r="103" spans="1:19" ht="18.75">
      <c r="A103" s="1503"/>
      <c r="B103" s="1503"/>
      <c r="C103" s="1503"/>
      <c r="D103" s="1503"/>
      <c r="E103" s="1503"/>
      <c r="F103" s="847"/>
      <c r="G103" s="847"/>
      <c r="H103" s="847"/>
      <c r="I103" s="847"/>
      <c r="J103" s="847"/>
      <c r="K103" s="847"/>
      <c r="L103" s="847"/>
      <c r="M103" s="1503"/>
      <c r="N103" s="1503"/>
      <c r="O103" s="1503"/>
      <c r="P103" s="1503"/>
      <c r="Q103" s="1503"/>
      <c r="R103" s="1503"/>
      <c r="S103" s="1503"/>
    </row>
    <row r="104" spans="1:19" ht="18.75">
      <c r="A104" s="1503"/>
      <c r="B104" s="1503"/>
      <c r="C104" s="1503"/>
      <c r="D104" s="1503"/>
      <c r="E104" s="1503"/>
      <c r="F104" s="847"/>
      <c r="G104" s="847"/>
      <c r="H104" s="847"/>
      <c r="I104" s="847"/>
      <c r="J104" s="847"/>
      <c r="K104" s="847"/>
      <c r="L104" s="847"/>
      <c r="M104" s="1503"/>
      <c r="N104" s="1503"/>
      <c r="O104" s="1503"/>
      <c r="P104" s="1503"/>
      <c r="Q104" s="1503"/>
      <c r="R104" s="1503"/>
      <c r="S104" s="1503"/>
    </row>
    <row r="105" spans="1:19" ht="18.75">
      <c r="A105" s="756"/>
      <c r="B105" s="848"/>
      <c r="C105" s="756"/>
      <c r="D105" s="971"/>
      <c r="E105" s="756"/>
      <c r="F105" s="756"/>
      <c r="G105" s="756"/>
      <c r="H105" s="847"/>
      <c r="I105" s="847"/>
      <c r="J105" s="756"/>
      <c r="K105" s="756"/>
      <c r="L105" s="756"/>
      <c r="M105" s="756"/>
      <c r="N105" s="756"/>
      <c r="O105" s="756"/>
      <c r="P105" s="876"/>
      <c r="Q105" s="498"/>
      <c r="R105" s="515"/>
      <c r="S105" s="500"/>
    </row>
    <row r="106" spans="1:19" ht="18.75">
      <c r="A106" s="756"/>
      <c r="B106" s="848"/>
      <c r="C106" s="756"/>
      <c r="D106" s="971"/>
      <c r="E106" s="756"/>
      <c r="F106" s="756"/>
      <c r="G106" s="756"/>
      <c r="H106" s="847"/>
      <c r="I106" s="847"/>
      <c r="J106" s="756"/>
      <c r="K106" s="756"/>
      <c r="L106" s="756"/>
      <c r="M106" s="756"/>
      <c r="N106" s="756"/>
      <c r="O106" s="756"/>
      <c r="P106" s="876"/>
      <c r="Q106" s="498"/>
      <c r="R106" s="515"/>
      <c r="S106" s="500"/>
    </row>
    <row r="107" spans="1:19" ht="18.75">
      <c r="A107" s="756"/>
      <c r="B107" s="848"/>
      <c r="C107" s="756"/>
      <c r="D107" s="971"/>
      <c r="E107" s="756"/>
      <c r="F107" s="756"/>
      <c r="G107" s="756"/>
      <c r="H107" s="847"/>
      <c r="I107" s="847"/>
      <c r="J107" s="756"/>
      <c r="K107" s="756"/>
      <c r="L107" s="756"/>
      <c r="M107" s="756"/>
      <c r="N107" s="756"/>
      <c r="O107" s="756"/>
      <c r="P107" s="876"/>
      <c r="Q107" s="498"/>
      <c r="R107" s="515"/>
      <c r="S107" s="500"/>
    </row>
    <row r="108" spans="1:19" ht="18.75">
      <c r="A108" s="1503"/>
      <c r="B108" s="1503"/>
      <c r="C108" s="1503"/>
      <c r="D108" s="1503"/>
      <c r="E108" s="1503"/>
      <c r="F108" s="847"/>
      <c r="G108" s="847"/>
      <c r="H108" s="847"/>
      <c r="I108" s="847"/>
      <c r="J108" s="847"/>
      <c r="K108" s="847"/>
      <c r="L108" s="847"/>
      <c r="M108" s="1503"/>
      <c r="N108" s="1503"/>
      <c r="O108" s="1503"/>
      <c r="P108" s="1503"/>
      <c r="Q108" s="1503"/>
      <c r="R108" s="1503"/>
      <c r="S108" s="1503"/>
    </row>
    <row r="109" ht="15">
      <c r="C109" s="1046">
        <f>C11-'01'!C11-'02'!C11</f>
        <v>0</v>
      </c>
    </row>
  </sheetData>
  <sheetProtection/>
  <mergeCells count="47">
    <mergeCell ref="A90:E90"/>
    <mergeCell ref="M90:S90"/>
    <mergeCell ref="A98:E98"/>
    <mergeCell ref="M98:S98"/>
    <mergeCell ref="A99:E99"/>
    <mergeCell ref="M99:S99"/>
    <mergeCell ref="A102:E102"/>
    <mergeCell ref="M102:S102"/>
    <mergeCell ref="D8:D9"/>
    <mergeCell ref="Q7:Q9"/>
    <mergeCell ref="H7:H9"/>
    <mergeCell ref="R6:R9"/>
    <mergeCell ref="A89:S89"/>
    <mergeCell ref="P2:S2"/>
    <mergeCell ref="P4:S4"/>
    <mergeCell ref="C6:E6"/>
    <mergeCell ref="H6:Q6"/>
    <mergeCell ref="A3:D3"/>
    <mergeCell ref="A2:D2"/>
    <mergeCell ref="A6:B9"/>
    <mergeCell ref="D7:E7"/>
    <mergeCell ref="M91:S91"/>
    <mergeCell ref="A100:E100"/>
    <mergeCell ref="A91:E91"/>
    <mergeCell ref="E1:O1"/>
    <mergeCell ref="E2:O2"/>
    <mergeCell ref="E3:O3"/>
    <mergeCell ref="F6:F9"/>
    <mergeCell ref="G6:G9"/>
    <mergeCell ref="A108:E108"/>
    <mergeCell ref="M108:S108"/>
    <mergeCell ref="I7:P7"/>
    <mergeCell ref="A104:E104"/>
    <mergeCell ref="M104:S104"/>
    <mergeCell ref="A103:E103"/>
    <mergeCell ref="A10:B10"/>
    <mergeCell ref="M103:S103"/>
    <mergeCell ref="M92:S92"/>
    <mergeCell ref="A101:E101"/>
    <mergeCell ref="M101:S101"/>
    <mergeCell ref="C7:C9"/>
    <mergeCell ref="S6:S9"/>
    <mergeCell ref="J8:P8"/>
    <mergeCell ref="E8:E9"/>
    <mergeCell ref="I8:I9"/>
    <mergeCell ref="A11:B11"/>
    <mergeCell ref="M100:S100"/>
  </mergeCells>
  <printOptions horizontalCentered="1"/>
  <pageMargins left="0.3937007874015748" right="0" top="0" bottom="0" header="0.4330708661417323" footer="0.2755905511811024"/>
  <pageSetup horizontalDpi="600" verticalDpi="600" orientation="portrait" paperSize="9" scale="57"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D115"/>
  <sheetViews>
    <sheetView showZeros="0" view="pageBreakPreview" zoomScale="55" zoomScaleNormal="85" zoomScaleSheetLayoutView="55" zoomScalePageLayoutView="0" workbookViewId="0" topLeftCell="A1">
      <selection activeCell="D92" sqref="D92"/>
    </sheetView>
  </sheetViews>
  <sheetFormatPr defaultColWidth="9.00390625" defaultRowHeight="15.75"/>
  <cols>
    <col min="1" max="1" width="3.50390625" style="752" customWidth="1"/>
    <col min="2" max="2" width="25.375" style="752" customWidth="1"/>
    <col min="3" max="3" width="15.00390625" style="752" customWidth="1"/>
    <col min="4" max="4" width="15.375" style="995" customWidth="1"/>
    <col min="5" max="5" width="15.25390625" style="752" customWidth="1"/>
    <col min="6" max="7" width="13.00390625" style="752" customWidth="1"/>
    <col min="8" max="8" width="17.625" style="752" customWidth="1"/>
    <col min="9" max="10" width="15.875" style="752" customWidth="1"/>
    <col min="11" max="12" width="13.00390625" style="752" customWidth="1"/>
    <col min="13" max="13" width="14.875" style="752" customWidth="1"/>
    <col min="14" max="17" width="13.00390625" style="752" customWidth="1"/>
    <col min="18" max="18" width="17.00390625" style="752" customWidth="1"/>
    <col min="19" max="19" width="17.50390625" style="752" customWidth="1"/>
    <col min="20" max="20" width="9.00390625" style="752" customWidth="1"/>
    <col min="21" max="16384" width="9.00390625" style="752" customWidth="1"/>
  </cols>
  <sheetData>
    <row r="1" spans="1:20" ht="18.75">
      <c r="A1" s="868" t="s">
        <v>35</v>
      </c>
      <c r="B1" s="751"/>
      <c r="C1" s="751"/>
      <c r="E1" s="1523" t="s">
        <v>83</v>
      </c>
      <c r="F1" s="1523"/>
      <c r="G1" s="1523"/>
      <c r="H1" s="1523"/>
      <c r="I1" s="1523"/>
      <c r="J1" s="1523"/>
      <c r="K1" s="1523"/>
      <c r="L1" s="1523"/>
      <c r="M1" s="1523"/>
      <c r="N1" s="1523"/>
      <c r="O1" s="1523"/>
      <c r="P1" s="1523"/>
      <c r="Q1" s="751" t="s">
        <v>575</v>
      </c>
      <c r="R1" s="751"/>
      <c r="S1" s="751"/>
      <c r="T1" s="751"/>
    </row>
    <row r="2" spans="1:20" ht="18.75">
      <c r="A2" s="1526" t="s">
        <v>344</v>
      </c>
      <c r="B2" s="1526"/>
      <c r="C2" s="1526"/>
      <c r="D2" s="1526"/>
      <c r="E2" s="1524" t="s">
        <v>42</v>
      </c>
      <c r="F2" s="1524"/>
      <c r="G2" s="1524"/>
      <c r="H2" s="1524"/>
      <c r="I2" s="1524"/>
      <c r="J2" s="1524"/>
      <c r="K2" s="1524"/>
      <c r="L2" s="1524"/>
      <c r="M2" s="1524"/>
      <c r="N2" s="1524"/>
      <c r="O2" s="1524"/>
      <c r="P2" s="1524"/>
      <c r="Q2" s="1528" t="str">
        <f>'Thong tin'!B5</f>
        <v>Cục THADS tỉnh Tây Ninh</v>
      </c>
      <c r="R2" s="1528"/>
      <c r="S2" s="1528"/>
      <c r="T2" s="1528"/>
    </row>
    <row r="3" spans="1:20" ht="19.5">
      <c r="A3" s="1526" t="s">
        <v>345</v>
      </c>
      <c r="B3" s="1526"/>
      <c r="C3" s="1526"/>
      <c r="D3" s="1526"/>
      <c r="E3" s="1525" t="str">
        <f>'Thong tin'!B4</f>
        <v>03 tháng / Năm 2020 (từ 01/10/2019 đến 31/12/2019)</v>
      </c>
      <c r="F3" s="1525"/>
      <c r="G3" s="1525"/>
      <c r="H3" s="1525"/>
      <c r="I3" s="1525"/>
      <c r="J3" s="1525"/>
      <c r="K3" s="1525"/>
      <c r="L3" s="1525"/>
      <c r="M3" s="1525"/>
      <c r="N3" s="1525"/>
      <c r="O3" s="1525"/>
      <c r="P3" s="1525"/>
      <c r="Q3" s="751" t="s">
        <v>672</v>
      </c>
      <c r="R3" s="751"/>
      <c r="S3" s="751"/>
      <c r="T3" s="751"/>
    </row>
    <row r="4" spans="1:20" ht="18.75">
      <c r="A4" s="869" t="s">
        <v>217</v>
      </c>
      <c r="B4" s="751"/>
      <c r="C4" s="751"/>
      <c r="D4" s="996"/>
      <c r="E4" s="751"/>
      <c r="F4" s="751"/>
      <c r="G4" s="751"/>
      <c r="H4" s="751"/>
      <c r="I4" s="751"/>
      <c r="J4" s="751"/>
      <c r="K4" s="751"/>
      <c r="L4" s="751"/>
      <c r="M4" s="751"/>
      <c r="N4" s="751"/>
      <c r="O4" s="870"/>
      <c r="P4" s="870"/>
      <c r="Q4" s="1529" t="s">
        <v>671</v>
      </c>
      <c r="R4" s="1529"/>
      <c r="S4" s="1529"/>
      <c r="T4" s="1529"/>
    </row>
    <row r="5" spans="2:20" ht="18.75">
      <c r="B5" s="871"/>
      <c r="C5" s="871"/>
      <c r="Q5" s="1520" t="s">
        <v>576</v>
      </c>
      <c r="R5" s="1520"/>
      <c r="S5" s="1520"/>
      <c r="T5" s="1520"/>
    </row>
    <row r="6" spans="1:20" ht="18.75">
      <c r="A6" s="1527" t="s">
        <v>72</v>
      </c>
      <c r="B6" s="1527"/>
      <c r="C6" s="1517" t="s">
        <v>218</v>
      </c>
      <c r="D6" s="1517"/>
      <c r="E6" s="1517"/>
      <c r="F6" s="1521" t="s">
        <v>134</v>
      </c>
      <c r="G6" s="1521" t="s">
        <v>219</v>
      </c>
      <c r="H6" s="1530" t="s">
        <v>137</v>
      </c>
      <c r="I6" s="1530"/>
      <c r="J6" s="1530"/>
      <c r="K6" s="1530"/>
      <c r="L6" s="1530"/>
      <c r="M6" s="1530"/>
      <c r="N6" s="1530"/>
      <c r="O6" s="1530"/>
      <c r="P6" s="1530"/>
      <c r="Q6" s="1530"/>
      <c r="R6" s="1530"/>
      <c r="S6" s="1517" t="s">
        <v>354</v>
      </c>
      <c r="T6" s="1522" t="s">
        <v>574</v>
      </c>
    </row>
    <row r="7" spans="1:20" s="751" customFormat="1" ht="18.75">
      <c r="A7" s="1527"/>
      <c r="B7" s="1527"/>
      <c r="C7" s="1517" t="s">
        <v>51</v>
      </c>
      <c r="D7" s="1522" t="s">
        <v>7</v>
      </c>
      <c r="E7" s="1522"/>
      <c r="F7" s="1521"/>
      <c r="G7" s="1521"/>
      <c r="H7" s="1521" t="s">
        <v>137</v>
      </c>
      <c r="I7" s="1517" t="s">
        <v>138</v>
      </c>
      <c r="J7" s="1517"/>
      <c r="K7" s="1517"/>
      <c r="L7" s="1517"/>
      <c r="M7" s="1517"/>
      <c r="N7" s="1517"/>
      <c r="O7" s="1517"/>
      <c r="P7" s="1517"/>
      <c r="Q7" s="1517"/>
      <c r="R7" s="1521" t="s">
        <v>220</v>
      </c>
      <c r="S7" s="1517"/>
      <c r="T7" s="1522"/>
    </row>
    <row r="8" spans="1:20" ht="18.75">
      <c r="A8" s="1527"/>
      <c r="B8" s="1527"/>
      <c r="C8" s="1517"/>
      <c r="D8" s="1531" t="s">
        <v>221</v>
      </c>
      <c r="E8" s="1522" t="s">
        <v>222</v>
      </c>
      <c r="F8" s="1521"/>
      <c r="G8" s="1521"/>
      <c r="H8" s="1521"/>
      <c r="I8" s="1521" t="s">
        <v>573</v>
      </c>
      <c r="J8" s="1522" t="s">
        <v>7</v>
      </c>
      <c r="K8" s="1522"/>
      <c r="L8" s="1522"/>
      <c r="M8" s="1522"/>
      <c r="N8" s="1522"/>
      <c r="O8" s="1522"/>
      <c r="P8" s="1522"/>
      <c r="Q8" s="1522"/>
      <c r="R8" s="1521"/>
      <c r="S8" s="1517"/>
      <c r="T8" s="1522"/>
    </row>
    <row r="9" spans="1:20" ht="56.25">
      <c r="A9" s="1527"/>
      <c r="B9" s="1527"/>
      <c r="C9" s="1517"/>
      <c r="D9" s="1531"/>
      <c r="E9" s="1522"/>
      <c r="F9" s="1521"/>
      <c r="G9" s="1521"/>
      <c r="H9" s="1521"/>
      <c r="I9" s="1521"/>
      <c r="J9" s="753" t="s">
        <v>223</v>
      </c>
      <c r="K9" s="753" t="s">
        <v>224</v>
      </c>
      <c r="L9" s="753" t="s">
        <v>202</v>
      </c>
      <c r="M9" s="754" t="s">
        <v>142</v>
      </c>
      <c r="N9" s="754" t="s">
        <v>225</v>
      </c>
      <c r="O9" s="754" t="s">
        <v>146</v>
      </c>
      <c r="P9" s="754" t="s">
        <v>355</v>
      </c>
      <c r="Q9" s="754" t="s">
        <v>150</v>
      </c>
      <c r="R9" s="1521"/>
      <c r="S9" s="1517"/>
      <c r="T9" s="1522"/>
    </row>
    <row r="10" spans="1:20" ht="19.5">
      <c r="A10" s="1518" t="s">
        <v>6</v>
      </c>
      <c r="B10" s="1518"/>
      <c r="C10" s="755">
        <v>1</v>
      </c>
      <c r="D10" s="997">
        <v>2</v>
      </c>
      <c r="E10" s="755">
        <v>3</v>
      </c>
      <c r="F10" s="755">
        <v>4</v>
      </c>
      <c r="G10" s="755">
        <v>5</v>
      </c>
      <c r="H10" s="755">
        <v>6</v>
      </c>
      <c r="I10" s="755">
        <v>7</v>
      </c>
      <c r="J10" s="755">
        <v>8</v>
      </c>
      <c r="K10" s="755">
        <v>9</v>
      </c>
      <c r="L10" s="755" t="s">
        <v>101</v>
      </c>
      <c r="M10" s="755" t="s">
        <v>102</v>
      </c>
      <c r="N10" s="755" t="s">
        <v>103</v>
      </c>
      <c r="O10" s="755" t="s">
        <v>104</v>
      </c>
      <c r="P10" s="755" t="s">
        <v>105</v>
      </c>
      <c r="Q10" s="755" t="s">
        <v>357</v>
      </c>
      <c r="R10" s="755" t="s">
        <v>358</v>
      </c>
      <c r="S10" s="755" t="s">
        <v>359</v>
      </c>
      <c r="T10" s="755" t="s">
        <v>360</v>
      </c>
    </row>
    <row r="11" spans="1:30" s="1061" customFormat="1" ht="24" customHeight="1">
      <c r="A11" s="1815" t="s">
        <v>37</v>
      </c>
      <c r="B11" s="1815"/>
      <c r="C11" s="893">
        <f aca="true" t="shared" si="0" ref="C11:S11">C12+C25</f>
        <v>2457377353.98</v>
      </c>
      <c r="D11" s="986">
        <f>D12+D25</f>
        <v>2134620094</v>
      </c>
      <c r="E11" s="893">
        <f t="shared" si="0"/>
        <v>322757259.98</v>
      </c>
      <c r="F11" s="893">
        <f t="shared" si="0"/>
        <v>26034572</v>
      </c>
      <c r="G11" s="893">
        <f t="shared" si="0"/>
        <v>5642954</v>
      </c>
      <c r="H11" s="893">
        <f t="shared" si="0"/>
        <v>2431342781.98</v>
      </c>
      <c r="I11" s="893">
        <f t="shared" si="0"/>
        <v>1268998410.98</v>
      </c>
      <c r="J11" s="893">
        <f t="shared" si="0"/>
        <v>108312867.333</v>
      </c>
      <c r="K11" s="893">
        <f t="shared" si="0"/>
        <v>15745981</v>
      </c>
      <c r="L11" s="893">
        <f t="shared" si="0"/>
        <v>0</v>
      </c>
      <c r="M11" s="893">
        <f t="shared" si="0"/>
        <v>1093213494.043</v>
      </c>
      <c r="N11" s="893">
        <f t="shared" si="0"/>
        <v>29929429</v>
      </c>
      <c r="O11" s="893">
        <f t="shared" si="0"/>
        <v>142231</v>
      </c>
      <c r="P11" s="893">
        <f t="shared" si="0"/>
        <v>0</v>
      </c>
      <c r="Q11" s="893">
        <f t="shared" si="0"/>
        <v>21654408.604000002</v>
      </c>
      <c r="R11" s="901">
        <f t="shared" si="0"/>
        <v>1162344371</v>
      </c>
      <c r="S11" s="901">
        <f t="shared" si="0"/>
        <v>2307283933.647</v>
      </c>
      <c r="T11" s="902">
        <f>SUM(J11:L11)/I11</f>
        <v>0.09776123221241388</v>
      </c>
      <c r="U11" s="1059"/>
      <c r="V11" s="1060"/>
      <c r="W11" s="1060"/>
      <c r="X11" s="1060"/>
      <c r="Y11" s="1060"/>
      <c r="Z11" s="1060"/>
      <c r="AA11" s="1060"/>
      <c r="AB11" s="1060"/>
      <c r="AC11" s="1060"/>
      <c r="AD11" s="1060"/>
    </row>
    <row r="12" spans="1:30" s="873" customFormat="1" ht="16.5">
      <c r="A12" s="925" t="s">
        <v>0</v>
      </c>
      <c r="B12" s="926" t="s">
        <v>98</v>
      </c>
      <c r="C12" s="894">
        <f aca="true" t="shared" si="1" ref="C12:S12">SUM(C13:C24)</f>
        <v>334898424</v>
      </c>
      <c r="D12" s="987">
        <f t="shared" si="1"/>
        <v>301856236</v>
      </c>
      <c r="E12" s="894">
        <f t="shared" si="1"/>
        <v>33042188</v>
      </c>
      <c r="F12" s="894">
        <f t="shared" si="1"/>
        <v>960728</v>
      </c>
      <c r="G12" s="894">
        <f t="shared" si="1"/>
        <v>0</v>
      </c>
      <c r="H12" s="894">
        <f t="shared" si="1"/>
        <v>333937696</v>
      </c>
      <c r="I12" s="894">
        <f t="shared" si="1"/>
        <v>238628380</v>
      </c>
      <c r="J12" s="894">
        <f t="shared" si="1"/>
        <v>7445920</v>
      </c>
      <c r="K12" s="894">
        <f t="shared" si="1"/>
        <v>959214</v>
      </c>
      <c r="L12" s="894">
        <f t="shared" si="1"/>
        <v>0</v>
      </c>
      <c r="M12" s="894">
        <f t="shared" si="1"/>
        <v>214501505</v>
      </c>
      <c r="N12" s="894">
        <f t="shared" si="1"/>
        <v>49400</v>
      </c>
      <c r="O12" s="894">
        <f t="shared" si="1"/>
        <v>100148</v>
      </c>
      <c r="P12" s="894">
        <f t="shared" si="1"/>
        <v>0</v>
      </c>
      <c r="Q12" s="894">
        <f t="shared" si="1"/>
        <v>15572193</v>
      </c>
      <c r="R12" s="894">
        <f t="shared" si="1"/>
        <v>95309316</v>
      </c>
      <c r="S12" s="894">
        <f t="shared" si="1"/>
        <v>325532562</v>
      </c>
      <c r="T12" s="902">
        <f aca="true" t="shared" si="2" ref="T12:T84">SUM(J12:L12)/I12</f>
        <v>0.035222692288318765</v>
      </c>
      <c r="U12" s="886"/>
      <c r="V12" s="890"/>
      <c r="W12" s="890"/>
      <c r="X12" s="890"/>
      <c r="Y12" s="890"/>
      <c r="Z12" s="890"/>
      <c r="AA12" s="890"/>
      <c r="AB12" s="890"/>
      <c r="AC12" s="890"/>
      <c r="AD12" s="890"/>
    </row>
    <row r="13" spans="1:30" s="873" customFormat="1" ht="16.5">
      <c r="A13" s="927" t="s">
        <v>52</v>
      </c>
      <c r="B13" s="928" t="s">
        <v>802</v>
      </c>
      <c r="C13" s="894">
        <v>17300</v>
      </c>
      <c r="D13" s="988"/>
      <c r="E13" s="891">
        <v>17300</v>
      </c>
      <c r="F13" s="891"/>
      <c r="G13" s="891"/>
      <c r="H13" s="894">
        <v>17300</v>
      </c>
      <c r="I13" s="894">
        <v>17300</v>
      </c>
      <c r="J13" s="891">
        <v>17300</v>
      </c>
      <c r="K13" s="891"/>
      <c r="L13" s="891"/>
      <c r="M13" s="891"/>
      <c r="N13" s="891"/>
      <c r="O13" s="891"/>
      <c r="P13" s="891"/>
      <c r="Q13" s="891"/>
      <c r="R13" s="903"/>
      <c r="S13" s="904">
        <f aca="true" t="shared" si="3" ref="S13:S23">SUM(M13:R13)</f>
        <v>0</v>
      </c>
      <c r="T13" s="902">
        <f t="shared" si="2"/>
        <v>1</v>
      </c>
      <c r="U13" s="884"/>
      <c r="V13" s="890"/>
      <c r="W13" s="890"/>
      <c r="X13" s="890"/>
      <c r="Y13" s="890"/>
      <c r="Z13" s="890"/>
      <c r="AA13" s="890"/>
      <c r="AB13" s="890"/>
      <c r="AC13" s="890"/>
      <c r="AD13" s="890"/>
    </row>
    <row r="14" spans="1:30" s="873" customFormat="1" ht="16.5">
      <c r="A14" s="927" t="s">
        <v>53</v>
      </c>
      <c r="B14" s="928" t="s">
        <v>707</v>
      </c>
      <c r="C14" s="894">
        <v>300</v>
      </c>
      <c r="D14" s="988"/>
      <c r="E14" s="891">
        <v>300</v>
      </c>
      <c r="F14" s="891"/>
      <c r="G14" s="891"/>
      <c r="H14" s="894">
        <v>300</v>
      </c>
      <c r="I14" s="894">
        <v>300</v>
      </c>
      <c r="J14" s="891">
        <v>300</v>
      </c>
      <c r="K14" s="891"/>
      <c r="L14" s="891"/>
      <c r="M14" s="891">
        <v>0</v>
      </c>
      <c r="N14" s="891"/>
      <c r="O14" s="891"/>
      <c r="P14" s="891"/>
      <c r="Q14" s="891">
        <v>0</v>
      </c>
      <c r="R14" s="903"/>
      <c r="S14" s="904">
        <f t="shared" si="3"/>
        <v>0</v>
      </c>
      <c r="T14" s="902">
        <f t="shared" si="2"/>
        <v>1</v>
      </c>
      <c r="U14" s="884"/>
      <c r="V14" s="890"/>
      <c r="W14" s="890"/>
      <c r="X14" s="890"/>
      <c r="Y14" s="890"/>
      <c r="Z14" s="890"/>
      <c r="AA14" s="890"/>
      <c r="AB14" s="890"/>
      <c r="AC14" s="890"/>
      <c r="AD14" s="890"/>
    </row>
    <row r="15" spans="1:21" s="873" customFormat="1" ht="15.75">
      <c r="A15" s="927" t="s">
        <v>58</v>
      </c>
      <c r="B15" s="928" t="s">
        <v>807</v>
      </c>
      <c r="C15" s="894">
        <v>800</v>
      </c>
      <c r="D15" s="988">
        <v>0</v>
      </c>
      <c r="E15" s="891">
        <v>800</v>
      </c>
      <c r="F15" s="891">
        <v>500</v>
      </c>
      <c r="G15" s="891"/>
      <c r="H15" s="894">
        <v>300</v>
      </c>
      <c r="I15" s="894">
        <v>300</v>
      </c>
      <c r="J15" s="891">
        <v>300</v>
      </c>
      <c r="K15" s="891"/>
      <c r="L15" s="891"/>
      <c r="M15" s="891">
        <v>0</v>
      </c>
      <c r="N15" s="891"/>
      <c r="O15" s="891"/>
      <c r="P15" s="891"/>
      <c r="Q15" s="891">
        <v>0</v>
      </c>
      <c r="R15" s="903"/>
      <c r="S15" s="904">
        <f t="shared" si="3"/>
        <v>0</v>
      </c>
      <c r="T15" s="902">
        <f t="shared" si="2"/>
        <v>1</v>
      </c>
      <c r="U15" s="884"/>
    </row>
    <row r="16" spans="1:21" s="873" customFormat="1" ht="15.75">
      <c r="A16" s="927" t="s">
        <v>73</v>
      </c>
      <c r="B16" s="928" t="s">
        <v>808</v>
      </c>
      <c r="C16" s="894">
        <v>600</v>
      </c>
      <c r="D16" s="988">
        <v>0</v>
      </c>
      <c r="E16" s="891">
        <v>600</v>
      </c>
      <c r="F16" s="891"/>
      <c r="G16" s="891">
        <v>0</v>
      </c>
      <c r="H16" s="894">
        <v>600</v>
      </c>
      <c r="I16" s="894">
        <v>600</v>
      </c>
      <c r="J16" s="891">
        <v>600</v>
      </c>
      <c r="K16" s="891">
        <v>0</v>
      </c>
      <c r="L16" s="891">
        <v>0</v>
      </c>
      <c r="M16" s="891">
        <v>0</v>
      </c>
      <c r="N16" s="891">
        <v>0</v>
      </c>
      <c r="O16" s="891">
        <v>0</v>
      </c>
      <c r="P16" s="891">
        <v>0</v>
      </c>
      <c r="Q16" s="891">
        <v>0</v>
      </c>
      <c r="R16" s="903">
        <v>0</v>
      </c>
      <c r="S16" s="904">
        <f t="shared" si="3"/>
        <v>0</v>
      </c>
      <c r="T16" s="902">
        <f t="shared" si="2"/>
        <v>1</v>
      </c>
      <c r="U16" s="884"/>
    </row>
    <row r="17" spans="1:21" s="873" customFormat="1" ht="15.75">
      <c r="A17" s="927" t="s">
        <v>74</v>
      </c>
      <c r="B17" s="928" t="s">
        <v>711</v>
      </c>
      <c r="C17" s="894">
        <v>85199075</v>
      </c>
      <c r="D17" s="988">
        <v>79125687</v>
      </c>
      <c r="E17" s="891">
        <v>6073388</v>
      </c>
      <c r="F17" s="891">
        <v>300</v>
      </c>
      <c r="G17" s="891">
        <v>0</v>
      </c>
      <c r="H17" s="894">
        <v>85198775</v>
      </c>
      <c r="I17" s="894">
        <v>38540990</v>
      </c>
      <c r="J17" s="891">
        <v>3112697</v>
      </c>
      <c r="K17" s="891">
        <v>890863</v>
      </c>
      <c r="L17" s="891">
        <v>0</v>
      </c>
      <c r="M17" s="891">
        <v>34437282</v>
      </c>
      <c r="N17" s="891">
        <v>0</v>
      </c>
      <c r="O17" s="891">
        <v>100148</v>
      </c>
      <c r="P17" s="891">
        <v>0</v>
      </c>
      <c r="Q17" s="891">
        <v>0</v>
      </c>
      <c r="R17" s="903">
        <v>46657785</v>
      </c>
      <c r="S17" s="904">
        <f t="shared" si="3"/>
        <v>81195215</v>
      </c>
      <c r="T17" s="902">
        <f t="shared" si="2"/>
        <v>0.10387797511169278</v>
      </c>
      <c r="U17" s="884"/>
    </row>
    <row r="18" spans="1:21" s="873" customFormat="1" ht="15.75">
      <c r="A18" s="927" t="s">
        <v>75</v>
      </c>
      <c r="B18" s="928" t="s">
        <v>738</v>
      </c>
      <c r="C18" s="894">
        <v>71766335</v>
      </c>
      <c r="D18" s="988">
        <v>68505532</v>
      </c>
      <c r="E18" s="891">
        <v>3260803</v>
      </c>
      <c r="F18" s="891">
        <v>0</v>
      </c>
      <c r="G18" s="891">
        <v>0</v>
      </c>
      <c r="H18" s="894">
        <v>71766335</v>
      </c>
      <c r="I18" s="894">
        <v>57448707</v>
      </c>
      <c r="J18" s="891">
        <v>1369925</v>
      </c>
      <c r="K18" s="891">
        <v>50000</v>
      </c>
      <c r="L18" s="891">
        <v>0</v>
      </c>
      <c r="M18" s="891">
        <v>55979382</v>
      </c>
      <c r="N18" s="891">
        <v>49400</v>
      </c>
      <c r="O18" s="891">
        <v>0</v>
      </c>
      <c r="P18" s="891">
        <v>0</v>
      </c>
      <c r="Q18" s="891">
        <v>0</v>
      </c>
      <c r="R18" s="903">
        <v>14317628</v>
      </c>
      <c r="S18" s="904">
        <f t="shared" si="3"/>
        <v>70346410</v>
      </c>
      <c r="T18" s="902">
        <f t="shared" si="2"/>
        <v>0.024716396140995828</v>
      </c>
      <c r="U18" s="884"/>
    </row>
    <row r="19" spans="1:21" s="873" customFormat="1" ht="15.75">
      <c r="A19" s="927" t="s">
        <v>76</v>
      </c>
      <c r="B19" s="928" t="s">
        <v>737</v>
      </c>
      <c r="C19" s="894">
        <v>25412727</v>
      </c>
      <c r="D19" s="988">
        <v>23710636</v>
      </c>
      <c r="E19" s="891">
        <v>1702091</v>
      </c>
      <c r="F19" s="891">
        <v>66511</v>
      </c>
      <c r="G19" s="891">
        <v>0</v>
      </c>
      <c r="H19" s="894">
        <v>25346216</v>
      </c>
      <c r="I19" s="894">
        <v>24441353</v>
      </c>
      <c r="J19" s="891">
        <v>152231</v>
      </c>
      <c r="K19" s="891">
        <v>18351</v>
      </c>
      <c r="L19" s="891">
        <v>0</v>
      </c>
      <c r="M19" s="891">
        <v>8698578</v>
      </c>
      <c r="N19" s="891">
        <v>0</v>
      </c>
      <c r="O19" s="891">
        <v>0</v>
      </c>
      <c r="P19" s="891">
        <v>0</v>
      </c>
      <c r="Q19" s="891">
        <v>15572193</v>
      </c>
      <c r="R19" s="903">
        <v>904863</v>
      </c>
      <c r="S19" s="904">
        <f t="shared" si="3"/>
        <v>25175634</v>
      </c>
      <c r="T19" s="902">
        <f t="shared" si="2"/>
        <v>0.006979237196893314</v>
      </c>
      <c r="U19" s="884"/>
    </row>
    <row r="20" spans="1:21" s="873" customFormat="1" ht="15.75">
      <c r="A20" s="927" t="s">
        <v>77</v>
      </c>
      <c r="B20" s="928" t="s">
        <v>809</v>
      </c>
      <c r="C20" s="894">
        <v>600</v>
      </c>
      <c r="D20" s="988">
        <v>0</v>
      </c>
      <c r="E20" s="891">
        <v>600</v>
      </c>
      <c r="F20" s="891"/>
      <c r="G20" s="891"/>
      <c r="H20" s="894">
        <v>600</v>
      </c>
      <c r="I20" s="894">
        <v>600</v>
      </c>
      <c r="J20" s="891"/>
      <c r="K20" s="891"/>
      <c r="L20" s="891"/>
      <c r="M20" s="891">
        <v>600</v>
      </c>
      <c r="N20" s="891"/>
      <c r="O20" s="891"/>
      <c r="P20" s="891"/>
      <c r="Q20" s="891"/>
      <c r="R20" s="903"/>
      <c r="S20" s="904">
        <f t="shared" si="3"/>
        <v>600</v>
      </c>
      <c r="T20" s="902">
        <f t="shared" si="2"/>
        <v>0</v>
      </c>
      <c r="U20" s="884"/>
    </row>
    <row r="21" spans="1:21" s="873" customFormat="1" ht="15.75">
      <c r="A21" s="927" t="s">
        <v>78</v>
      </c>
      <c r="B21" s="928" t="s">
        <v>728</v>
      </c>
      <c r="C21" s="894">
        <v>480305</v>
      </c>
      <c r="D21" s="988">
        <v>447420</v>
      </c>
      <c r="E21" s="891">
        <v>32885</v>
      </c>
      <c r="F21" s="891">
        <v>0</v>
      </c>
      <c r="G21" s="891"/>
      <c r="H21" s="894">
        <v>480305</v>
      </c>
      <c r="I21" s="894">
        <v>112249</v>
      </c>
      <c r="J21" s="891">
        <v>31685</v>
      </c>
      <c r="K21" s="891">
        <v>0</v>
      </c>
      <c r="L21" s="891"/>
      <c r="M21" s="891">
        <v>80564</v>
      </c>
      <c r="N21" s="891"/>
      <c r="O21" s="891"/>
      <c r="P21" s="891"/>
      <c r="Q21" s="891"/>
      <c r="R21" s="903">
        <v>368056</v>
      </c>
      <c r="S21" s="904">
        <f t="shared" si="3"/>
        <v>448620</v>
      </c>
      <c r="T21" s="902">
        <f t="shared" si="2"/>
        <v>0.2822742296145177</v>
      </c>
      <c r="U21" s="884"/>
    </row>
    <row r="22" spans="1:21" s="873" customFormat="1" ht="15.75">
      <c r="A22" s="927" t="s">
        <v>101</v>
      </c>
      <c r="B22" s="928" t="s">
        <v>810</v>
      </c>
      <c r="C22" s="894">
        <v>0</v>
      </c>
      <c r="D22" s="988">
        <v>0</v>
      </c>
      <c r="E22" s="891"/>
      <c r="F22" s="891"/>
      <c r="G22" s="891"/>
      <c r="H22" s="894">
        <v>0</v>
      </c>
      <c r="I22" s="894">
        <v>0</v>
      </c>
      <c r="J22" s="891"/>
      <c r="K22" s="891"/>
      <c r="L22" s="891"/>
      <c r="M22" s="891">
        <v>0</v>
      </c>
      <c r="N22" s="891"/>
      <c r="O22" s="891"/>
      <c r="P22" s="891"/>
      <c r="Q22" s="891"/>
      <c r="R22" s="903"/>
      <c r="S22" s="904">
        <f>SUM(M22:R22)</f>
        <v>0</v>
      </c>
      <c r="T22" s="902" t="e">
        <f>SUM(J22:L22)/I22</f>
        <v>#DIV/0!</v>
      </c>
      <c r="U22" s="884"/>
    </row>
    <row r="23" spans="1:21" s="873" customFormat="1" ht="15.75">
      <c r="A23" s="927" t="s">
        <v>102</v>
      </c>
      <c r="B23" s="928" t="s">
        <v>811</v>
      </c>
      <c r="C23" s="894">
        <v>95848110</v>
      </c>
      <c r="D23" s="988">
        <v>94907385</v>
      </c>
      <c r="E23" s="891">
        <v>940725</v>
      </c>
      <c r="F23" s="891">
        <v>10001</v>
      </c>
      <c r="G23" s="891"/>
      <c r="H23" s="894">
        <v>95838109</v>
      </c>
      <c r="I23" s="894">
        <v>66461674</v>
      </c>
      <c r="J23" s="891">
        <v>1092251</v>
      </c>
      <c r="K23" s="891">
        <v>0</v>
      </c>
      <c r="L23" s="891"/>
      <c r="M23" s="891">
        <v>65369423</v>
      </c>
      <c r="N23" s="891"/>
      <c r="O23" s="891"/>
      <c r="P23" s="891"/>
      <c r="Q23" s="891">
        <v>0</v>
      </c>
      <c r="R23" s="903">
        <v>29376435</v>
      </c>
      <c r="S23" s="904">
        <f t="shared" si="3"/>
        <v>94745858</v>
      </c>
      <c r="T23" s="902">
        <f t="shared" si="2"/>
        <v>0.01643429866060852</v>
      </c>
      <c r="U23" s="884"/>
    </row>
    <row r="24" spans="1:21" s="873" customFormat="1" ht="15.75">
      <c r="A24" s="927" t="s">
        <v>103</v>
      </c>
      <c r="B24" s="928" t="s">
        <v>724</v>
      </c>
      <c r="C24" s="894">
        <v>56172272</v>
      </c>
      <c r="D24" s="988">
        <v>35159576</v>
      </c>
      <c r="E24" s="891">
        <v>21012696</v>
      </c>
      <c r="F24" s="891">
        <v>883416</v>
      </c>
      <c r="G24" s="891"/>
      <c r="H24" s="894">
        <v>55288856</v>
      </c>
      <c r="I24" s="894">
        <v>51604307</v>
      </c>
      <c r="J24" s="891">
        <v>1668631</v>
      </c>
      <c r="K24" s="891"/>
      <c r="L24" s="891"/>
      <c r="M24" s="891">
        <v>49935676</v>
      </c>
      <c r="N24" s="891"/>
      <c r="O24" s="891"/>
      <c r="P24" s="891"/>
      <c r="Q24" s="891"/>
      <c r="R24" s="903">
        <v>3684549</v>
      </c>
      <c r="S24" s="904">
        <f>SUM(M24:R24)</f>
        <v>53620225</v>
      </c>
      <c r="T24" s="902">
        <f>SUM(J24:L24)/I24</f>
        <v>0.03233511109838177</v>
      </c>
      <c r="U24" s="898"/>
    </row>
    <row r="25" spans="1:21" s="872" customFormat="1" ht="12">
      <c r="A25" s="929" t="s">
        <v>1</v>
      </c>
      <c r="B25" s="930" t="s">
        <v>19</v>
      </c>
      <c r="C25" s="893">
        <f>C26+C34+C42+C48+C55+C62+C68+C76+C84</f>
        <v>2122478929.98</v>
      </c>
      <c r="D25" s="986">
        <f>D26+D34+D42+D48+D55+D62+D68+D76+D84</f>
        <v>1832763858</v>
      </c>
      <c r="E25" s="893">
        <f>E26+E34+E42+E48+E55+E62+E68+E76+E84</f>
        <v>289715071.98</v>
      </c>
      <c r="F25" s="893">
        <f>F26+F34+F42+F48+F55+F62+F68+F76+F84</f>
        <v>25073844</v>
      </c>
      <c r="G25" s="893">
        <f>G26+G34+G42+G48+G55+G62+G68+G76+G84</f>
        <v>5642954</v>
      </c>
      <c r="H25" s="893">
        <f>H26+H34+H42+H48+H55+H62+H68+H76+H84</f>
        <v>2097405085.98</v>
      </c>
      <c r="I25" s="893">
        <f>I26+I34+I42+I48+I55+I62+I68+I76+I84</f>
        <v>1030370030.98</v>
      </c>
      <c r="J25" s="893">
        <f>J26+J34+J42+J48+J55+J62+J68+J76+J84</f>
        <v>100866947.333</v>
      </c>
      <c r="K25" s="893">
        <f>K26+K34+K42+K48+K55+K62+K68+K76+K84</f>
        <v>14786767</v>
      </c>
      <c r="L25" s="893">
        <f>L26+L34+L42+L48+L55+L62+L68+L76+L84</f>
        <v>0</v>
      </c>
      <c r="M25" s="893">
        <f>M26+M34+M42+M48+M55+M62+M68+M76+M84</f>
        <v>878711989.043</v>
      </c>
      <c r="N25" s="893">
        <f>N26+N34+N42+N48+N55+N62+N68+N76+N84</f>
        <v>29880029</v>
      </c>
      <c r="O25" s="893">
        <f>O26+O34+O42+O48+O55+O62+O68+O76+O84</f>
        <v>42083</v>
      </c>
      <c r="P25" s="893">
        <f>P26+P34+P42+P48+P55+P62+P68+P76+P84</f>
        <v>0</v>
      </c>
      <c r="Q25" s="893">
        <f>Q26+Q34+Q42+Q48+Q55+Q62+Q68+Q76+Q84</f>
        <v>6082215.604</v>
      </c>
      <c r="R25" s="893">
        <f>R26+R34+R42+R48+R55+R62+R68+R76+R84</f>
        <v>1067035055</v>
      </c>
      <c r="S25" s="893">
        <f>S26+S34+S42+S48+S55+S62+S68+S76+S84</f>
        <v>1981751371.6469998</v>
      </c>
      <c r="T25" s="902">
        <f t="shared" si="2"/>
        <v>0.11224483521031765</v>
      </c>
      <c r="U25" s="897"/>
    </row>
    <row r="26" spans="1:21" s="872" customFormat="1" ht="12.75">
      <c r="A26" s="929" t="s">
        <v>52</v>
      </c>
      <c r="B26" s="930" t="s">
        <v>812</v>
      </c>
      <c r="C26" s="893">
        <f aca="true" t="shared" si="4" ref="C26:S26">SUM(C27:C33)</f>
        <v>453442450</v>
      </c>
      <c r="D26" s="986">
        <f t="shared" si="4"/>
        <v>403341167</v>
      </c>
      <c r="E26" s="893">
        <f t="shared" si="4"/>
        <v>50101283</v>
      </c>
      <c r="F26" s="893">
        <f t="shared" si="4"/>
        <v>24677500</v>
      </c>
      <c r="G26" s="893">
        <f t="shared" si="4"/>
        <v>0</v>
      </c>
      <c r="H26" s="893">
        <f t="shared" si="4"/>
        <v>428764950</v>
      </c>
      <c r="I26" s="893">
        <f t="shared" si="4"/>
        <v>161638843</v>
      </c>
      <c r="J26" s="893">
        <f t="shared" si="4"/>
        <v>19333598</v>
      </c>
      <c r="K26" s="893">
        <f t="shared" si="4"/>
        <v>4512238</v>
      </c>
      <c r="L26" s="893">
        <f t="shared" si="4"/>
        <v>0</v>
      </c>
      <c r="M26" s="893">
        <f t="shared" si="4"/>
        <v>120465581</v>
      </c>
      <c r="N26" s="893">
        <f t="shared" si="4"/>
        <v>17076432</v>
      </c>
      <c r="O26" s="893">
        <f t="shared" si="4"/>
        <v>1590</v>
      </c>
      <c r="P26" s="893">
        <f t="shared" si="4"/>
        <v>0</v>
      </c>
      <c r="Q26" s="893">
        <f t="shared" si="4"/>
        <v>249404</v>
      </c>
      <c r="R26" s="901">
        <f t="shared" si="4"/>
        <v>267126107</v>
      </c>
      <c r="S26" s="901">
        <f t="shared" si="4"/>
        <v>404919114</v>
      </c>
      <c r="T26" s="902">
        <f t="shared" si="2"/>
        <v>0.1475254063777232</v>
      </c>
      <c r="U26" s="884"/>
    </row>
    <row r="27" spans="1:21" s="873" customFormat="1" ht="15.75">
      <c r="A27" s="927" t="s">
        <v>54</v>
      </c>
      <c r="B27" s="928" t="s">
        <v>755</v>
      </c>
      <c r="C27" s="894">
        <v>48092705</v>
      </c>
      <c r="D27" s="988">
        <v>43853030</v>
      </c>
      <c r="E27" s="891">
        <v>4239675</v>
      </c>
      <c r="F27" s="891">
        <v>73546</v>
      </c>
      <c r="G27" s="891">
        <v>0</v>
      </c>
      <c r="H27" s="894">
        <v>48019159</v>
      </c>
      <c r="I27" s="894">
        <v>9487886</v>
      </c>
      <c r="J27" s="891">
        <v>1130061</v>
      </c>
      <c r="K27" s="891">
        <v>47739</v>
      </c>
      <c r="L27" s="891">
        <v>0</v>
      </c>
      <c r="M27" s="891">
        <v>8308496</v>
      </c>
      <c r="N27" s="891">
        <v>0</v>
      </c>
      <c r="O27" s="891">
        <v>1590</v>
      </c>
      <c r="P27" s="899">
        <v>0</v>
      </c>
      <c r="Q27" s="891">
        <v>0</v>
      </c>
      <c r="R27" s="903">
        <v>38531273</v>
      </c>
      <c r="S27" s="904">
        <f aca="true" t="shared" si="5" ref="S27:S33">SUM(M27:R27)</f>
        <v>46841359</v>
      </c>
      <c r="T27" s="902">
        <f t="shared" si="2"/>
        <v>0.12413724195252768</v>
      </c>
      <c r="U27" s="884"/>
    </row>
    <row r="28" spans="1:21" s="873" customFormat="1" ht="15.75">
      <c r="A28" s="927" t="s">
        <v>55</v>
      </c>
      <c r="B28" s="928" t="s">
        <v>735</v>
      </c>
      <c r="C28" s="894">
        <v>32099102</v>
      </c>
      <c r="D28" s="988">
        <v>28078617</v>
      </c>
      <c r="E28" s="891">
        <v>4020485</v>
      </c>
      <c r="F28" s="891">
        <v>1208</v>
      </c>
      <c r="G28" s="891">
        <v>0</v>
      </c>
      <c r="H28" s="894">
        <v>32097894</v>
      </c>
      <c r="I28" s="894">
        <v>10967691</v>
      </c>
      <c r="J28" s="891">
        <v>1155172</v>
      </c>
      <c r="K28" s="891">
        <v>0</v>
      </c>
      <c r="L28" s="891">
        <v>0</v>
      </c>
      <c r="M28" s="891">
        <v>9545138</v>
      </c>
      <c r="N28" s="891">
        <v>17978</v>
      </c>
      <c r="O28" s="891">
        <v>0</v>
      </c>
      <c r="P28" s="891">
        <v>0</v>
      </c>
      <c r="Q28" s="891">
        <v>249403</v>
      </c>
      <c r="R28" s="903">
        <v>21130203</v>
      </c>
      <c r="S28" s="904">
        <f t="shared" si="5"/>
        <v>30942722</v>
      </c>
      <c r="T28" s="902">
        <f t="shared" si="2"/>
        <v>0.10532499502402101</v>
      </c>
      <c r="U28" s="884"/>
    </row>
    <row r="29" spans="1:21" s="873" customFormat="1" ht="15.75">
      <c r="A29" s="927" t="s">
        <v>141</v>
      </c>
      <c r="B29" s="928" t="s">
        <v>714</v>
      </c>
      <c r="C29" s="894">
        <v>14044601</v>
      </c>
      <c r="D29" s="988">
        <v>13522927</v>
      </c>
      <c r="E29" s="891">
        <v>521674</v>
      </c>
      <c r="F29" s="891">
        <v>13208</v>
      </c>
      <c r="G29" s="891">
        <v>0</v>
      </c>
      <c r="H29" s="894">
        <v>14031393</v>
      </c>
      <c r="I29" s="894">
        <v>2750915</v>
      </c>
      <c r="J29" s="891">
        <v>144855</v>
      </c>
      <c r="K29" s="891">
        <v>0</v>
      </c>
      <c r="L29" s="891">
        <v>0</v>
      </c>
      <c r="M29" s="891">
        <v>2606060</v>
      </c>
      <c r="N29" s="891">
        <v>0</v>
      </c>
      <c r="O29" s="891">
        <v>0</v>
      </c>
      <c r="P29" s="891">
        <v>0</v>
      </c>
      <c r="Q29" s="891">
        <v>0</v>
      </c>
      <c r="R29" s="903">
        <v>11280478</v>
      </c>
      <c r="S29" s="904">
        <f t="shared" si="5"/>
        <v>13886538</v>
      </c>
      <c r="T29" s="902">
        <f t="shared" si="2"/>
        <v>0.05265702502621855</v>
      </c>
      <c r="U29" s="884"/>
    </row>
    <row r="30" spans="1:21" s="873" customFormat="1" ht="15.75">
      <c r="A30" s="927" t="s">
        <v>143</v>
      </c>
      <c r="B30" s="928" t="s">
        <v>715</v>
      </c>
      <c r="C30" s="894">
        <v>124047555</v>
      </c>
      <c r="D30" s="988">
        <v>110297907</v>
      </c>
      <c r="E30" s="891">
        <v>13749648</v>
      </c>
      <c r="F30" s="891">
        <v>23583360</v>
      </c>
      <c r="G30" s="891">
        <v>0</v>
      </c>
      <c r="H30" s="894">
        <v>100464195</v>
      </c>
      <c r="I30" s="894">
        <v>45602444</v>
      </c>
      <c r="J30" s="891">
        <v>8281899</v>
      </c>
      <c r="K30" s="891">
        <v>4464199</v>
      </c>
      <c r="L30" s="891">
        <v>0</v>
      </c>
      <c r="M30" s="891">
        <v>15827191</v>
      </c>
      <c r="N30" s="891">
        <v>17029154</v>
      </c>
      <c r="O30" s="891">
        <v>0</v>
      </c>
      <c r="P30" s="891">
        <v>0</v>
      </c>
      <c r="Q30" s="891">
        <v>1</v>
      </c>
      <c r="R30" s="903">
        <v>54861751</v>
      </c>
      <c r="S30" s="904">
        <f t="shared" si="5"/>
        <v>87718097</v>
      </c>
      <c r="T30" s="902">
        <f t="shared" si="2"/>
        <v>0.27950471251058384</v>
      </c>
      <c r="U30" s="884"/>
    </row>
    <row r="31" spans="1:21" s="873" customFormat="1" ht="15.75">
      <c r="A31" s="927" t="s">
        <v>145</v>
      </c>
      <c r="B31" s="928" t="s">
        <v>719</v>
      </c>
      <c r="C31" s="894">
        <v>47625535</v>
      </c>
      <c r="D31" s="988">
        <v>44986841</v>
      </c>
      <c r="E31" s="891">
        <v>2638694</v>
      </c>
      <c r="F31" s="891">
        <v>60785</v>
      </c>
      <c r="G31" s="891">
        <v>0</v>
      </c>
      <c r="H31" s="894">
        <v>47564750</v>
      </c>
      <c r="I31" s="894">
        <v>19511431</v>
      </c>
      <c r="J31" s="891">
        <v>511952</v>
      </c>
      <c r="K31" s="891">
        <v>0</v>
      </c>
      <c r="L31" s="891">
        <v>0</v>
      </c>
      <c r="M31" s="891">
        <v>18996429</v>
      </c>
      <c r="N31" s="891">
        <v>3050</v>
      </c>
      <c r="O31" s="891">
        <v>0</v>
      </c>
      <c r="P31" s="891">
        <v>0</v>
      </c>
      <c r="Q31" s="891">
        <v>0</v>
      </c>
      <c r="R31" s="903">
        <v>28053319</v>
      </c>
      <c r="S31" s="904">
        <f t="shared" si="5"/>
        <v>47052798</v>
      </c>
      <c r="T31" s="902">
        <f t="shared" si="2"/>
        <v>0.026238567535102883</v>
      </c>
      <c r="U31" s="884"/>
    </row>
    <row r="32" spans="1:21" s="873" customFormat="1" ht="15.75">
      <c r="A32" s="927" t="s">
        <v>147</v>
      </c>
      <c r="B32" s="928" t="s">
        <v>716</v>
      </c>
      <c r="C32" s="894">
        <v>61766302</v>
      </c>
      <c r="D32" s="988">
        <v>53884575</v>
      </c>
      <c r="E32" s="891">
        <v>7881727</v>
      </c>
      <c r="F32" s="891">
        <v>0</v>
      </c>
      <c r="G32" s="891">
        <v>0</v>
      </c>
      <c r="H32" s="894">
        <v>61766302</v>
      </c>
      <c r="I32" s="894">
        <v>27611533</v>
      </c>
      <c r="J32" s="891">
        <v>3993919</v>
      </c>
      <c r="K32" s="891">
        <v>300</v>
      </c>
      <c r="L32" s="891">
        <v>0</v>
      </c>
      <c r="M32" s="891">
        <v>23617314</v>
      </c>
      <c r="N32" s="891">
        <v>0</v>
      </c>
      <c r="O32" s="891">
        <v>0</v>
      </c>
      <c r="P32" s="891">
        <v>0</v>
      </c>
      <c r="Q32" s="891">
        <v>0</v>
      </c>
      <c r="R32" s="903">
        <v>34154769</v>
      </c>
      <c r="S32" s="904">
        <f>SUM(M32:R32)</f>
        <v>57772083</v>
      </c>
      <c r="T32" s="902">
        <f>SUM(J32:L32)/I32</f>
        <v>0.14465763273629176</v>
      </c>
      <c r="U32" s="884"/>
    </row>
    <row r="33" spans="1:21" s="873" customFormat="1" ht="15.75">
      <c r="A33" s="927" t="s">
        <v>149</v>
      </c>
      <c r="B33" s="928" t="s">
        <v>718</v>
      </c>
      <c r="C33" s="894">
        <v>125766650</v>
      </c>
      <c r="D33" s="988">
        <v>108717270</v>
      </c>
      <c r="E33" s="891">
        <v>17049380</v>
      </c>
      <c r="F33" s="891">
        <v>945393</v>
      </c>
      <c r="G33" s="891">
        <v>0</v>
      </c>
      <c r="H33" s="894">
        <v>124821257</v>
      </c>
      <c r="I33" s="894">
        <v>45706943</v>
      </c>
      <c r="J33" s="891">
        <v>4115740</v>
      </c>
      <c r="K33" s="891">
        <v>0</v>
      </c>
      <c r="L33" s="891">
        <v>0</v>
      </c>
      <c r="M33" s="891">
        <v>41564953</v>
      </c>
      <c r="N33" s="891">
        <v>26250</v>
      </c>
      <c r="O33" s="891">
        <v>0</v>
      </c>
      <c r="P33" s="891">
        <v>0</v>
      </c>
      <c r="Q33" s="891">
        <v>0</v>
      </c>
      <c r="R33" s="903">
        <v>79114314</v>
      </c>
      <c r="S33" s="904">
        <f t="shared" si="5"/>
        <v>120705517</v>
      </c>
      <c r="T33" s="902">
        <f>SUM(J33:L33)/I33</f>
        <v>0.0900462759016721</v>
      </c>
      <c r="U33" s="884"/>
    </row>
    <row r="34" spans="1:21" s="873" customFormat="1" ht="15.75">
      <c r="A34" s="925" t="s">
        <v>53</v>
      </c>
      <c r="B34" s="926" t="s">
        <v>813</v>
      </c>
      <c r="C34" s="894">
        <f aca="true" t="shared" si="6" ref="C34:S34">SUM(C35:C41)</f>
        <v>303211864</v>
      </c>
      <c r="D34" s="987">
        <f t="shared" si="6"/>
        <v>268136324</v>
      </c>
      <c r="E34" s="894">
        <f t="shared" si="6"/>
        <v>35075540</v>
      </c>
      <c r="F34" s="894">
        <f t="shared" si="6"/>
        <v>44560</v>
      </c>
      <c r="G34" s="894">
        <f t="shared" si="6"/>
        <v>0</v>
      </c>
      <c r="H34" s="894">
        <f t="shared" si="6"/>
        <v>303167304</v>
      </c>
      <c r="I34" s="894">
        <f t="shared" si="6"/>
        <v>114124620</v>
      </c>
      <c r="J34" s="894">
        <f t="shared" si="6"/>
        <v>12411101</v>
      </c>
      <c r="K34" s="894">
        <f t="shared" si="6"/>
        <v>1150201</v>
      </c>
      <c r="L34" s="894">
        <f t="shared" si="6"/>
        <v>0</v>
      </c>
      <c r="M34" s="894">
        <f t="shared" si="6"/>
        <v>94382841</v>
      </c>
      <c r="N34" s="894">
        <f t="shared" si="6"/>
        <v>3414033</v>
      </c>
      <c r="O34" s="894">
        <f t="shared" si="6"/>
        <v>32300</v>
      </c>
      <c r="P34" s="894">
        <f t="shared" si="6"/>
        <v>0</v>
      </c>
      <c r="Q34" s="894">
        <f t="shared" si="6"/>
        <v>2734144</v>
      </c>
      <c r="R34" s="894">
        <f t="shared" si="6"/>
        <v>189042684</v>
      </c>
      <c r="S34" s="901">
        <f t="shared" si="6"/>
        <v>289606002</v>
      </c>
      <c r="T34" s="902">
        <f t="shared" si="2"/>
        <v>0.11882889073365589</v>
      </c>
      <c r="U34" s="884"/>
    </row>
    <row r="35" spans="1:21" s="873" customFormat="1" ht="15.75">
      <c r="A35" s="927" t="s">
        <v>56</v>
      </c>
      <c r="B35" s="928" t="s">
        <v>730</v>
      </c>
      <c r="C35" s="894">
        <v>56026451</v>
      </c>
      <c r="D35" s="988">
        <v>42029614</v>
      </c>
      <c r="E35" s="891">
        <v>13996837</v>
      </c>
      <c r="F35" s="891">
        <v>0</v>
      </c>
      <c r="G35" s="891">
        <v>0</v>
      </c>
      <c r="H35" s="894">
        <v>56026451</v>
      </c>
      <c r="I35" s="894">
        <v>28630591</v>
      </c>
      <c r="J35" s="891">
        <v>872795</v>
      </c>
      <c r="K35" s="891">
        <v>12001</v>
      </c>
      <c r="L35" s="891">
        <v>0</v>
      </c>
      <c r="M35" s="891">
        <v>25656420</v>
      </c>
      <c r="N35" s="891">
        <v>0</v>
      </c>
      <c r="O35" s="891">
        <v>0</v>
      </c>
      <c r="P35" s="891">
        <v>0</v>
      </c>
      <c r="Q35" s="891">
        <v>2089375</v>
      </c>
      <c r="R35" s="903">
        <v>27395860</v>
      </c>
      <c r="S35" s="904">
        <f aca="true" t="shared" si="7" ref="S35:S41">SUM(M35:R35)</f>
        <v>55141655</v>
      </c>
      <c r="T35" s="902">
        <f t="shared" si="2"/>
        <v>0.03090386782445392</v>
      </c>
      <c r="U35" s="886"/>
    </row>
    <row r="36" spans="1:21" s="873" customFormat="1" ht="15.75">
      <c r="A36" s="927" t="s">
        <v>57</v>
      </c>
      <c r="B36" s="928" t="s">
        <v>722</v>
      </c>
      <c r="C36" s="894">
        <v>128544156</v>
      </c>
      <c r="D36" s="988">
        <v>120427750</v>
      </c>
      <c r="E36" s="891">
        <v>8116406</v>
      </c>
      <c r="F36" s="891">
        <v>0</v>
      </c>
      <c r="G36" s="891">
        <v>0</v>
      </c>
      <c r="H36" s="894">
        <v>128544156</v>
      </c>
      <c r="I36" s="894">
        <v>39121648</v>
      </c>
      <c r="J36" s="891">
        <v>7786094</v>
      </c>
      <c r="K36" s="891">
        <v>19200</v>
      </c>
      <c r="L36" s="891">
        <v>0</v>
      </c>
      <c r="M36" s="891">
        <v>31316354</v>
      </c>
      <c r="N36" s="891">
        <v>0</v>
      </c>
      <c r="O36" s="891">
        <v>0</v>
      </c>
      <c r="P36" s="891">
        <v>0</v>
      </c>
      <c r="Q36" s="891">
        <v>0</v>
      </c>
      <c r="R36" s="903">
        <v>89422508</v>
      </c>
      <c r="S36" s="904">
        <f t="shared" si="7"/>
        <v>120738862</v>
      </c>
      <c r="T36" s="902">
        <f t="shared" si="2"/>
        <v>0.1995134254058009</v>
      </c>
      <c r="U36" s="884"/>
    </row>
    <row r="37" spans="1:21" s="873" customFormat="1" ht="15.75">
      <c r="A37" s="927" t="s">
        <v>814</v>
      </c>
      <c r="B37" s="928" t="s">
        <v>861</v>
      </c>
      <c r="C37" s="894">
        <v>19825430</v>
      </c>
      <c r="D37" s="988">
        <v>18016254</v>
      </c>
      <c r="E37" s="891">
        <v>1809176</v>
      </c>
      <c r="F37" s="891">
        <v>0</v>
      </c>
      <c r="G37" s="891">
        <v>0</v>
      </c>
      <c r="H37" s="894">
        <v>19825430</v>
      </c>
      <c r="I37" s="894">
        <v>11331278</v>
      </c>
      <c r="J37" s="891">
        <v>682478</v>
      </c>
      <c r="K37" s="891">
        <v>50000</v>
      </c>
      <c r="L37" s="891">
        <v>0</v>
      </c>
      <c r="M37" s="891">
        <v>10598800</v>
      </c>
      <c r="N37" s="891">
        <v>0</v>
      </c>
      <c r="O37" s="891">
        <v>0</v>
      </c>
      <c r="P37" s="891">
        <v>0</v>
      </c>
      <c r="Q37" s="891">
        <v>0</v>
      </c>
      <c r="R37" s="903">
        <v>8494152</v>
      </c>
      <c r="S37" s="904">
        <f t="shared" si="7"/>
        <v>19092952</v>
      </c>
      <c r="T37" s="902">
        <f t="shared" si="2"/>
        <v>0.06464213480597687</v>
      </c>
      <c r="U37" s="884"/>
    </row>
    <row r="38" spans="1:21" s="873" customFormat="1" ht="15.75">
      <c r="A38" s="927" t="s">
        <v>815</v>
      </c>
      <c r="B38" s="928" t="s">
        <v>717</v>
      </c>
      <c r="C38" s="894">
        <v>25870243</v>
      </c>
      <c r="D38" s="988">
        <v>24325671</v>
      </c>
      <c r="E38" s="891">
        <v>1544572</v>
      </c>
      <c r="F38" s="891">
        <v>5570</v>
      </c>
      <c r="G38" s="891">
        <v>0</v>
      </c>
      <c r="H38" s="894">
        <v>25864673</v>
      </c>
      <c r="I38" s="894">
        <v>10465112</v>
      </c>
      <c r="J38" s="891">
        <v>179779</v>
      </c>
      <c r="K38" s="891">
        <v>0</v>
      </c>
      <c r="L38" s="891">
        <v>0</v>
      </c>
      <c r="M38" s="891">
        <v>10201411</v>
      </c>
      <c r="N38" s="891">
        <v>0</v>
      </c>
      <c r="O38" s="891">
        <v>0</v>
      </c>
      <c r="P38" s="891">
        <v>0</v>
      </c>
      <c r="Q38" s="891">
        <v>83922</v>
      </c>
      <c r="R38" s="903">
        <v>15399561</v>
      </c>
      <c r="S38" s="904">
        <f t="shared" si="7"/>
        <v>25684894</v>
      </c>
      <c r="T38" s="902">
        <f t="shared" si="2"/>
        <v>0.01717888924647916</v>
      </c>
      <c r="U38" s="884"/>
    </row>
    <row r="39" spans="1:21" s="873" customFormat="1" ht="15.75">
      <c r="A39" s="927" t="s">
        <v>816</v>
      </c>
      <c r="B39" s="928" t="s">
        <v>725</v>
      </c>
      <c r="C39" s="894">
        <v>13529958</v>
      </c>
      <c r="D39" s="988">
        <v>11508410</v>
      </c>
      <c r="E39" s="891">
        <v>2021548</v>
      </c>
      <c r="F39" s="891">
        <v>6390</v>
      </c>
      <c r="G39" s="891">
        <v>0</v>
      </c>
      <c r="H39" s="894">
        <v>13523568</v>
      </c>
      <c r="I39" s="894">
        <v>4699524</v>
      </c>
      <c r="J39" s="891">
        <v>413155</v>
      </c>
      <c r="K39" s="891">
        <v>177000</v>
      </c>
      <c r="L39" s="891">
        <v>0</v>
      </c>
      <c r="M39" s="891">
        <v>3543913</v>
      </c>
      <c r="N39" s="891">
        <v>0</v>
      </c>
      <c r="O39" s="891">
        <v>4609</v>
      </c>
      <c r="P39" s="891">
        <v>0</v>
      </c>
      <c r="Q39" s="891">
        <v>560847</v>
      </c>
      <c r="R39" s="903">
        <v>8824044</v>
      </c>
      <c r="S39" s="904">
        <f>SUM(M39:R39)</f>
        <v>12933413</v>
      </c>
      <c r="T39" s="902">
        <f>SUM(J39:L39)/I39</f>
        <v>0.12557761169003498</v>
      </c>
      <c r="U39" s="884"/>
    </row>
    <row r="40" spans="1:21" s="873" customFormat="1" ht="15.75">
      <c r="A40" s="927" t="s">
        <v>817</v>
      </c>
      <c r="B40" s="928" t="s">
        <v>727</v>
      </c>
      <c r="C40" s="894">
        <v>59415626</v>
      </c>
      <c r="D40" s="988">
        <v>51828625</v>
      </c>
      <c r="E40" s="891">
        <v>7587001</v>
      </c>
      <c r="F40" s="891">
        <v>32600</v>
      </c>
      <c r="G40" s="891">
        <v>0</v>
      </c>
      <c r="H40" s="894">
        <v>59383026</v>
      </c>
      <c r="I40" s="894">
        <v>19876467</v>
      </c>
      <c r="J40" s="891">
        <v>2476800</v>
      </c>
      <c r="K40" s="891">
        <v>892000</v>
      </c>
      <c r="L40" s="891">
        <v>0</v>
      </c>
      <c r="M40" s="891">
        <v>13065943</v>
      </c>
      <c r="N40" s="891">
        <v>3414033</v>
      </c>
      <c r="O40" s="891">
        <v>27691</v>
      </c>
      <c r="P40" s="891">
        <v>0</v>
      </c>
      <c r="Q40" s="891">
        <v>0</v>
      </c>
      <c r="R40" s="903">
        <v>39506559</v>
      </c>
      <c r="S40" s="904">
        <f>SUM(M40:R40)</f>
        <v>56014226</v>
      </c>
      <c r="T40" s="902">
        <f>SUM(J40:L40)/I40</f>
        <v>0.16948686102011992</v>
      </c>
      <c r="U40" s="884"/>
    </row>
    <row r="41" spans="1:21" s="873" customFormat="1" ht="15.75">
      <c r="A41" s="927" t="s">
        <v>818</v>
      </c>
      <c r="B41" s="928" t="s">
        <v>720</v>
      </c>
      <c r="C41" s="894">
        <v>0</v>
      </c>
      <c r="D41" s="988">
        <v>0</v>
      </c>
      <c r="E41" s="891"/>
      <c r="F41" s="891"/>
      <c r="G41" s="891">
        <v>0</v>
      </c>
      <c r="H41" s="894">
        <v>0</v>
      </c>
      <c r="I41" s="894">
        <v>0</v>
      </c>
      <c r="J41" s="891">
        <v>0</v>
      </c>
      <c r="K41" s="891">
        <v>0</v>
      </c>
      <c r="L41" s="891">
        <v>0</v>
      </c>
      <c r="M41" s="891">
        <v>0</v>
      </c>
      <c r="N41" s="891">
        <v>0</v>
      </c>
      <c r="O41" s="891">
        <v>0</v>
      </c>
      <c r="P41" s="891">
        <v>0</v>
      </c>
      <c r="Q41" s="891">
        <v>0</v>
      </c>
      <c r="R41" s="903">
        <v>0</v>
      </c>
      <c r="S41" s="904">
        <f t="shared" si="7"/>
        <v>0</v>
      </c>
      <c r="T41" s="902" t="e">
        <f>SUM(J41:L41)/I41</f>
        <v>#DIV/0!</v>
      </c>
      <c r="U41" s="884"/>
    </row>
    <row r="42" spans="1:21" s="873" customFormat="1" ht="25.5">
      <c r="A42" s="925" t="s">
        <v>58</v>
      </c>
      <c r="B42" s="926" t="s">
        <v>819</v>
      </c>
      <c r="C42" s="894">
        <f aca="true" t="shared" si="8" ref="C42:S42">SUM(C43:C47)</f>
        <v>131954631</v>
      </c>
      <c r="D42" s="987">
        <f t="shared" si="8"/>
        <v>107878486</v>
      </c>
      <c r="E42" s="894">
        <f t="shared" si="8"/>
        <v>24076145</v>
      </c>
      <c r="F42" s="894">
        <f t="shared" si="8"/>
        <v>241378</v>
      </c>
      <c r="G42" s="894">
        <f t="shared" si="8"/>
        <v>2009469</v>
      </c>
      <c r="H42" s="894">
        <f t="shared" si="8"/>
        <v>131713253</v>
      </c>
      <c r="I42" s="894">
        <f t="shared" si="8"/>
        <v>75542921</v>
      </c>
      <c r="J42" s="894">
        <f t="shared" si="8"/>
        <v>4791954</v>
      </c>
      <c r="K42" s="894">
        <f t="shared" si="8"/>
        <v>753158</v>
      </c>
      <c r="L42" s="894">
        <f t="shared" si="8"/>
        <v>0</v>
      </c>
      <c r="M42" s="894">
        <f t="shared" si="8"/>
        <v>64817933</v>
      </c>
      <c r="N42" s="894">
        <f t="shared" si="8"/>
        <v>5179676</v>
      </c>
      <c r="O42" s="894">
        <f t="shared" si="8"/>
        <v>200</v>
      </c>
      <c r="P42" s="894">
        <f t="shared" si="8"/>
        <v>0</v>
      </c>
      <c r="Q42" s="894">
        <f t="shared" si="8"/>
        <v>0</v>
      </c>
      <c r="R42" s="901">
        <f t="shared" si="8"/>
        <v>56170332</v>
      </c>
      <c r="S42" s="901">
        <f t="shared" si="8"/>
        <v>126168141</v>
      </c>
      <c r="T42" s="902">
        <f t="shared" si="2"/>
        <v>0.07340346291348729</v>
      </c>
      <c r="U42" s="884"/>
    </row>
    <row r="43" spans="1:21" s="873" customFormat="1" ht="15.75">
      <c r="A43" s="927" t="s">
        <v>161</v>
      </c>
      <c r="B43" s="928" t="s">
        <v>820</v>
      </c>
      <c r="C43" s="894">
        <v>0</v>
      </c>
      <c r="D43" s="988">
        <v>0</v>
      </c>
      <c r="E43" s="891">
        <v>0</v>
      </c>
      <c r="F43" s="891">
        <v>0</v>
      </c>
      <c r="G43" s="891">
        <v>0</v>
      </c>
      <c r="H43" s="894">
        <v>0</v>
      </c>
      <c r="I43" s="894">
        <v>0</v>
      </c>
      <c r="J43" s="891"/>
      <c r="K43" s="891"/>
      <c r="L43" s="891"/>
      <c r="M43" s="891"/>
      <c r="N43" s="891"/>
      <c r="O43" s="895"/>
      <c r="P43" s="895"/>
      <c r="Q43" s="895"/>
      <c r="R43" s="903"/>
      <c r="S43" s="904">
        <f>SUM(M43:R43)</f>
        <v>0</v>
      </c>
      <c r="T43" s="902" t="e">
        <f t="shared" si="2"/>
        <v>#DIV/0!</v>
      </c>
      <c r="U43" s="884"/>
    </row>
    <row r="44" spans="1:21" s="873" customFormat="1" ht="15.75">
      <c r="A44" s="927" t="s">
        <v>163</v>
      </c>
      <c r="B44" s="931" t="s">
        <v>821</v>
      </c>
      <c r="C44" s="894">
        <v>30085171</v>
      </c>
      <c r="D44" s="989">
        <v>26580240</v>
      </c>
      <c r="E44" s="891">
        <v>3504931</v>
      </c>
      <c r="F44" s="895"/>
      <c r="G44" s="895"/>
      <c r="H44" s="894">
        <v>30085171</v>
      </c>
      <c r="I44" s="894">
        <v>12514104</v>
      </c>
      <c r="J44" s="895">
        <v>620004</v>
      </c>
      <c r="K44" s="895">
        <v>27418</v>
      </c>
      <c r="L44" s="895"/>
      <c r="M44" s="895">
        <v>11866482</v>
      </c>
      <c r="N44" s="895"/>
      <c r="O44" s="895">
        <v>200</v>
      </c>
      <c r="P44" s="895"/>
      <c r="Q44" s="895"/>
      <c r="R44" s="905">
        <v>17571067</v>
      </c>
      <c r="S44" s="904">
        <f>SUM(M44:R44)</f>
        <v>29437749</v>
      </c>
      <c r="T44" s="902">
        <f t="shared" si="2"/>
        <v>0.0517353859293482</v>
      </c>
      <c r="U44" s="886"/>
    </row>
    <row r="45" spans="1:21" s="873" customFormat="1" ht="15.75">
      <c r="A45" s="927" t="s">
        <v>165</v>
      </c>
      <c r="B45" s="931" t="s">
        <v>731</v>
      </c>
      <c r="C45" s="894">
        <v>31631591</v>
      </c>
      <c r="D45" s="990">
        <v>24571009</v>
      </c>
      <c r="E45" s="891">
        <v>7060582</v>
      </c>
      <c r="F45" s="892"/>
      <c r="G45" s="892"/>
      <c r="H45" s="894">
        <v>31631591</v>
      </c>
      <c r="I45" s="894">
        <v>24518617</v>
      </c>
      <c r="J45" s="892">
        <v>835874</v>
      </c>
      <c r="K45" s="892">
        <v>117418</v>
      </c>
      <c r="L45" s="892"/>
      <c r="M45" s="892">
        <v>20496149</v>
      </c>
      <c r="N45" s="892">
        <v>3069176</v>
      </c>
      <c r="O45" s="892"/>
      <c r="P45" s="892"/>
      <c r="Q45" s="892"/>
      <c r="R45" s="906">
        <v>7112974</v>
      </c>
      <c r="S45" s="904">
        <f>SUM(M45:R45)</f>
        <v>30678299</v>
      </c>
      <c r="T45" s="902">
        <f t="shared" si="2"/>
        <v>0.038880333258601005</v>
      </c>
      <c r="U45" s="884"/>
    </row>
    <row r="46" spans="1:21" s="873" customFormat="1" ht="15.75">
      <c r="A46" s="927" t="s">
        <v>822</v>
      </c>
      <c r="B46" s="931" t="s">
        <v>712</v>
      </c>
      <c r="C46" s="894">
        <v>24516190</v>
      </c>
      <c r="D46" s="990">
        <v>15313543</v>
      </c>
      <c r="E46" s="891">
        <v>9202647</v>
      </c>
      <c r="F46" s="892">
        <v>241378</v>
      </c>
      <c r="G46" s="892">
        <v>2009469</v>
      </c>
      <c r="H46" s="894">
        <v>24274812</v>
      </c>
      <c r="I46" s="894">
        <v>18848617</v>
      </c>
      <c r="J46" s="892">
        <v>1104582</v>
      </c>
      <c r="K46" s="892">
        <v>9029</v>
      </c>
      <c r="L46" s="892"/>
      <c r="M46" s="892">
        <v>17735006</v>
      </c>
      <c r="N46" s="892"/>
      <c r="O46" s="892"/>
      <c r="P46" s="892"/>
      <c r="Q46" s="892"/>
      <c r="R46" s="906">
        <v>5426195</v>
      </c>
      <c r="S46" s="904">
        <f>SUM(M46:R46)</f>
        <v>23161201</v>
      </c>
      <c r="T46" s="902">
        <f t="shared" si="2"/>
        <v>0.05908184138921174</v>
      </c>
      <c r="U46" s="884"/>
    </row>
    <row r="47" spans="1:21" s="873" customFormat="1" ht="15.75">
      <c r="A47" s="927" t="s">
        <v>823</v>
      </c>
      <c r="B47" s="931" t="s">
        <v>726</v>
      </c>
      <c r="C47" s="894">
        <v>45721679</v>
      </c>
      <c r="D47" s="990">
        <v>41413694</v>
      </c>
      <c r="E47" s="891">
        <v>4307985</v>
      </c>
      <c r="F47" s="892"/>
      <c r="G47" s="892"/>
      <c r="H47" s="894">
        <v>45721679</v>
      </c>
      <c r="I47" s="894">
        <v>19661583</v>
      </c>
      <c r="J47" s="892">
        <v>2231494</v>
      </c>
      <c r="K47" s="892">
        <v>599293</v>
      </c>
      <c r="L47" s="892"/>
      <c r="M47" s="892">
        <v>14720296</v>
      </c>
      <c r="N47" s="892">
        <v>2110500</v>
      </c>
      <c r="O47" s="892"/>
      <c r="P47" s="892"/>
      <c r="Q47" s="892"/>
      <c r="R47" s="906">
        <v>26060096</v>
      </c>
      <c r="S47" s="904">
        <f>SUM(M47:R47)</f>
        <v>42890892</v>
      </c>
      <c r="T47" s="902">
        <f>SUM(J47:L47)/I47</f>
        <v>0.1439755384904664</v>
      </c>
      <c r="U47" s="884"/>
    </row>
    <row r="48" spans="1:21" s="873" customFormat="1" ht="15.75">
      <c r="A48" s="925">
        <v>4</v>
      </c>
      <c r="B48" s="926" t="s">
        <v>824</v>
      </c>
      <c r="C48" s="894">
        <f aca="true" t="shared" si="9" ref="C48:S48">SUM(C49:C54)</f>
        <v>144190472.98000002</v>
      </c>
      <c r="D48" s="987">
        <f>SUM(D49:D54)</f>
        <v>125955420</v>
      </c>
      <c r="E48" s="894">
        <f t="shared" si="9"/>
        <v>18235052.979999997</v>
      </c>
      <c r="F48" s="894">
        <f t="shared" si="9"/>
        <v>201</v>
      </c>
      <c r="G48" s="894">
        <f t="shared" si="9"/>
        <v>3633485</v>
      </c>
      <c r="H48" s="894">
        <f t="shared" si="9"/>
        <v>144190271.98000002</v>
      </c>
      <c r="I48" s="894">
        <f t="shared" si="9"/>
        <v>85153152.98</v>
      </c>
      <c r="J48" s="894">
        <f t="shared" si="9"/>
        <v>8388898.333</v>
      </c>
      <c r="K48" s="894">
        <f t="shared" si="9"/>
        <v>782346</v>
      </c>
      <c r="L48" s="894">
        <f t="shared" si="9"/>
        <v>0</v>
      </c>
      <c r="M48" s="894">
        <f t="shared" si="9"/>
        <v>70912397.04300001</v>
      </c>
      <c r="N48" s="894">
        <f t="shared" si="9"/>
        <v>3413013</v>
      </c>
      <c r="O48" s="894">
        <f t="shared" si="9"/>
        <v>0</v>
      </c>
      <c r="P48" s="894">
        <f t="shared" si="9"/>
        <v>0</v>
      </c>
      <c r="Q48" s="894">
        <f t="shared" si="9"/>
        <v>1656498.604</v>
      </c>
      <c r="R48" s="901">
        <f t="shared" si="9"/>
        <v>59037119</v>
      </c>
      <c r="S48" s="901">
        <f t="shared" si="9"/>
        <v>135019027.64699998</v>
      </c>
      <c r="T48" s="902">
        <f t="shared" si="2"/>
        <v>0.10770293303354321</v>
      </c>
      <c r="U48" s="884"/>
    </row>
    <row r="49" spans="1:21" s="873" customFormat="1" ht="15.75">
      <c r="A49" s="927" t="s">
        <v>167</v>
      </c>
      <c r="B49" s="931" t="s">
        <v>734</v>
      </c>
      <c r="C49" s="894">
        <v>13500</v>
      </c>
      <c r="D49" s="991">
        <v>0</v>
      </c>
      <c r="E49" s="891">
        <v>13500</v>
      </c>
      <c r="F49" s="896">
        <v>0</v>
      </c>
      <c r="G49" s="896">
        <v>0</v>
      </c>
      <c r="H49" s="894">
        <v>13500</v>
      </c>
      <c r="I49" s="894">
        <v>13500</v>
      </c>
      <c r="J49" s="896">
        <v>13500</v>
      </c>
      <c r="K49" s="896">
        <v>0</v>
      </c>
      <c r="L49" s="896">
        <v>0</v>
      </c>
      <c r="M49" s="896">
        <v>0</v>
      </c>
      <c r="N49" s="896">
        <v>0</v>
      </c>
      <c r="O49" s="896">
        <v>0</v>
      </c>
      <c r="P49" s="896">
        <v>0</v>
      </c>
      <c r="Q49" s="896">
        <v>0</v>
      </c>
      <c r="R49" s="906">
        <v>0</v>
      </c>
      <c r="S49" s="904">
        <f aca="true" t="shared" si="10" ref="S49:S54">SUM(M49:R49)</f>
        <v>0</v>
      </c>
      <c r="T49" s="902">
        <f t="shared" si="2"/>
        <v>1</v>
      </c>
      <c r="U49" s="884"/>
    </row>
    <row r="50" spans="1:21" s="873" customFormat="1" ht="15.75">
      <c r="A50" s="927" t="s">
        <v>169</v>
      </c>
      <c r="B50" s="931" t="s">
        <v>733</v>
      </c>
      <c r="C50" s="894">
        <v>27902659</v>
      </c>
      <c r="D50" s="991">
        <v>24918705</v>
      </c>
      <c r="E50" s="891">
        <v>2983954</v>
      </c>
      <c r="F50" s="896">
        <v>0</v>
      </c>
      <c r="G50" s="896">
        <v>0</v>
      </c>
      <c r="H50" s="894">
        <v>27902659</v>
      </c>
      <c r="I50" s="894">
        <v>17313916</v>
      </c>
      <c r="J50" s="896">
        <v>1374823</v>
      </c>
      <c r="K50" s="896">
        <v>58785</v>
      </c>
      <c r="L50" s="896">
        <v>0</v>
      </c>
      <c r="M50" s="896">
        <v>15859821</v>
      </c>
      <c r="N50" s="896">
        <v>0</v>
      </c>
      <c r="O50" s="896">
        <v>0</v>
      </c>
      <c r="P50" s="896">
        <v>0</v>
      </c>
      <c r="Q50" s="896">
        <v>20487</v>
      </c>
      <c r="R50" s="906">
        <v>10588743</v>
      </c>
      <c r="S50" s="904">
        <f t="shared" si="10"/>
        <v>26469051</v>
      </c>
      <c r="T50" s="902">
        <f t="shared" si="2"/>
        <v>0.08280090997322616</v>
      </c>
      <c r="U50" s="884"/>
    </row>
    <row r="51" spans="1:21" s="873" customFormat="1" ht="15.75">
      <c r="A51" s="927" t="s">
        <v>171</v>
      </c>
      <c r="B51" s="931" t="s">
        <v>736</v>
      </c>
      <c r="C51" s="894">
        <v>17919977.812</v>
      </c>
      <c r="D51" s="991">
        <v>16257438</v>
      </c>
      <c r="E51" s="891">
        <v>1662539.811999999</v>
      </c>
      <c r="F51" s="896">
        <v>200</v>
      </c>
      <c r="G51" s="896">
        <v>0</v>
      </c>
      <c r="H51" s="894">
        <v>17919777.812</v>
      </c>
      <c r="I51" s="894">
        <v>11507636.811999999</v>
      </c>
      <c r="J51" s="896">
        <v>597347.292</v>
      </c>
      <c r="K51" s="896">
        <v>83630</v>
      </c>
      <c r="L51" s="896">
        <v>0</v>
      </c>
      <c r="M51" s="896">
        <v>10608243.02</v>
      </c>
      <c r="N51" s="896">
        <v>0</v>
      </c>
      <c r="O51" s="896">
        <v>0</v>
      </c>
      <c r="P51" s="896">
        <v>0</v>
      </c>
      <c r="Q51" s="896">
        <v>218416.5</v>
      </c>
      <c r="R51" s="906">
        <v>6412141</v>
      </c>
      <c r="S51" s="904">
        <f t="shared" si="10"/>
        <v>17238800.52</v>
      </c>
      <c r="T51" s="902">
        <f>SUM(J51:L51)/I51</f>
        <v>0.05917611957390649</v>
      </c>
      <c r="U51" s="884"/>
    </row>
    <row r="52" spans="1:21" s="873" customFormat="1" ht="15.75">
      <c r="A52" s="927" t="s">
        <v>173</v>
      </c>
      <c r="B52" s="931" t="s">
        <v>732</v>
      </c>
      <c r="C52" s="894">
        <v>42542976.035</v>
      </c>
      <c r="D52" s="991">
        <v>34959562</v>
      </c>
      <c r="E52" s="891">
        <v>7583414.034999996</v>
      </c>
      <c r="F52" s="896">
        <v>0</v>
      </c>
      <c r="G52" s="896">
        <v>3633485</v>
      </c>
      <c r="H52" s="894">
        <v>42542976.035</v>
      </c>
      <c r="I52" s="894">
        <v>22947108.035</v>
      </c>
      <c r="J52" s="896">
        <v>408027.03099999996</v>
      </c>
      <c r="K52" s="896">
        <v>602933</v>
      </c>
      <c r="L52" s="896">
        <v>0</v>
      </c>
      <c r="M52" s="896">
        <v>18053605.004</v>
      </c>
      <c r="N52" s="896">
        <v>3006281</v>
      </c>
      <c r="O52" s="896">
        <v>0</v>
      </c>
      <c r="P52" s="896">
        <v>0</v>
      </c>
      <c r="Q52" s="896">
        <v>876262</v>
      </c>
      <c r="R52" s="906">
        <v>19595868</v>
      </c>
      <c r="S52" s="904">
        <f t="shared" si="10"/>
        <v>41532016.004</v>
      </c>
      <c r="T52" s="902">
        <f>SUM(J52:L52)/I52</f>
        <v>0.044056097590077</v>
      </c>
      <c r="U52" s="884"/>
    </row>
    <row r="53" spans="1:21" s="873" customFormat="1" ht="15.75">
      <c r="A53" s="927" t="s">
        <v>174</v>
      </c>
      <c r="B53" s="931" t="s">
        <v>768</v>
      </c>
      <c r="C53" s="894">
        <v>21668899.117</v>
      </c>
      <c r="D53" s="991">
        <v>18607743</v>
      </c>
      <c r="E53" s="891">
        <v>3061156.1169999987</v>
      </c>
      <c r="F53" s="896">
        <v>1</v>
      </c>
      <c r="G53" s="896">
        <v>0</v>
      </c>
      <c r="H53" s="894">
        <v>21668898.117</v>
      </c>
      <c r="I53" s="894">
        <v>15430463.117</v>
      </c>
      <c r="J53" s="896">
        <v>1431162.001</v>
      </c>
      <c r="K53" s="896">
        <v>11150</v>
      </c>
      <c r="L53" s="896">
        <v>0</v>
      </c>
      <c r="M53" s="896">
        <v>13451226.016</v>
      </c>
      <c r="N53" s="896">
        <v>406732</v>
      </c>
      <c r="O53" s="896">
        <v>0</v>
      </c>
      <c r="P53" s="896">
        <v>0</v>
      </c>
      <c r="Q53" s="896">
        <v>130193.1</v>
      </c>
      <c r="R53" s="906">
        <v>6238435</v>
      </c>
      <c r="S53" s="904">
        <f t="shared" si="10"/>
        <v>20226586.116</v>
      </c>
      <c r="T53" s="902">
        <f>SUM(J53:L53)/I53</f>
        <v>0.09347172473462449</v>
      </c>
      <c r="U53" s="886"/>
    </row>
    <row r="54" spans="1:21" s="873" customFormat="1" ht="15.75">
      <c r="A54" s="927" t="s">
        <v>175</v>
      </c>
      <c r="B54" s="931" t="s">
        <v>713</v>
      </c>
      <c r="C54" s="894">
        <v>34142461.016</v>
      </c>
      <c r="D54" s="991">
        <v>31211972</v>
      </c>
      <c r="E54" s="891">
        <v>2930489.0160000026</v>
      </c>
      <c r="F54" s="896">
        <v>0</v>
      </c>
      <c r="G54" s="896">
        <v>0</v>
      </c>
      <c r="H54" s="894">
        <v>34142461.016</v>
      </c>
      <c r="I54" s="894">
        <v>17940529.016000003</v>
      </c>
      <c r="J54" s="896">
        <v>4564039.009</v>
      </c>
      <c r="K54" s="896">
        <v>25848</v>
      </c>
      <c r="L54" s="896">
        <v>0</v>
      </c>
      <c r="M54" s="896">
        <v>12939502.003</v>
      </c>
      <c r="N54" s="896">
        <v>0</v>
      </c>
      <c r="O54" s="896">
        <v>0</v>
      </c>
      <c r="P54" s="896">
        <v>0</v>
      </c>
      <c r="Q54" s="896">
        <v>411140.004</v>
      </c>
      <c r="R54" s="906">
        <v>16201932</v>
      </c>
      <c r="S54" s="904">
        <f t="shared" si="10"/>
        <v>29552574.007</v>
      </c>
      <c r="T54" s="902">
        <f>SUM(J54:L54)/I54</f>
        <v>0.2558390003386508</v>
      </c>
      <c r="U54" s="884"/>
    </row>
    <row r="55" spans="1:21" s="873" customFormat="1" ht="15.75">
      <c r="A55" s="925">
        <v>5</v>
      </c>
      <c r="B55" s="926" t="s">
        <v>825</v>
      </c>
      <c r="C55" s="894">
        <f aca="true" t="shared" si="11" ref="C55:S55">SUM(C56:C61)</f>
        <v>279424687</v>
      </c>
      <c r="D55" s="987">
        <f t="shared" si="11"/>
        <v>261333206</v>
      </c>
      <c r="E55" s="894">
        <f t="shared" si="11"/>
        <v>18091481</v>
      </c>
      <c r="F55" s="893">
        <f t="shared" si="11"/>
        <v>0</v>
      </c>
      <c r="G55" s="894">
        <f t="shared" si="11"/>
        <v>0</v>
      </c>
      <c r="H55" s="894">
        <f t="shared" si="11"/>
        <v>279424687</v>
      </c>
      <c r="I55" s="894">
        <f t="shared" si="11"/>
        <v>110748411</v>
      </c>
      <c r="J55" s="894">
        <f t="shared" si="11"/>
        <v>8485749</v>
      </c>
      <c r="K55" s="894">
        <f t="shared" si="11"/>
        <v>1477032</v>
      </c>
      <c r="L55" s="894">
        <f t="shared" si="11"/>
        <v>0</v>
      </c>
      <c r="M55" s="894">
        <f t="shared" si="11"/>
        <v>100611522</v>
      </c>
      <c r="N55" s="894">
        <f t="shared" si="11"/>
        <v>172375</v>
      </c>
      <c r="O55" s="894">
        <f t="shared" si="11"/>
        <v>1733</v>
      </c>
      <c r="P55" s="894">
        <f t="shared" si="11"/>
        <v>0</v>
      </c>
      <c r="Q55" s="894">
        <f t="shared" si="11"/>
        <v>0</v>
      </c>
      <c r="R55" s="901">
        <f t="shared" si="11"/>
        <v>168676276</v>
      </c>
      <c r="S55" s="901">
        <f t="shared" si="11"/>
        <v>269461906</v>
      </c>
      <c r="T55" s="902">
        <f t="shared" si="2"/>
        <v>0.08995868121304242</v>
      </c>
      <c r="U55" s="884"/>
    </row>
    <row r="56" spans="1:21" s="873" customFormat="1" ht="15.75">
      <c r="A56" s="927" t="s">
        <v>177</v>
      </c>
      <c r="B56" s="931" t="s">
        <v>744</v>
      </c>
      <c r="C56" s="894">
        <v>1800</v>
      </c>
      <c r="D56" s="991"/>
      <c r="E56" s="891">
        <v>1800</v>
      </c>
      <c r="F56" s="896"/>
      <c r="G56" s="896"/>
      <c r="H56" s="894">
        <v>1800</v>
      </c>
      <c r="I56" s="894">
        <v>1800</v>
      </c>
      <c r="J56" s="896">
        <v>1800</v>
      </c>
      <c r="K56" s="896"/>
      <c r="L56" s="896"/>
      <c r="M56" s="896"/>
      <c r="N56" s="896"/>
      <c r="O56" s="896"/>
      <c r="P56" s="896"/>
      <c r="Q56" s="896"/>
      <c r="R56" s="906"/>
      <c r="S56" s="904">
        <f aca="true" t="shared" si="12" ref="S56:S61">SUM(M56:R56)</f>
        <v>0</v>
      </c>
      <c r="T56" s="902">
        <f t="shared" si="2"/>
        <v>1</v>
      </c>
      <c r="U56" s="884"/>
    </row>
    <row r="57" spans="1:21" s="873" customFormat="1" ht="15.75">
      <c r="A57" s="927" t="s">
        <v>178</v>
      </c>
      <c r="B57" s="931" t="s">
        <v>750</v>
      </c>
      <c r="C57" s="894">
        <v>57023857</v>
      </c>
      <c r="D57" s="991">
        <v>53908456</v>
      </c>
      <c r="E57" s="891">
        <v>3115401</v>
      </c>
      <c r="F57" s="896"/>
      <c r="G57" s="896"/>
      <c r="H57" s="894">
        <v>57023857</v>
      </c>
      <c r="I57" s="894">
        <v>23562342</v>
      </c>
      <c r="J57" s="896">
        <v>1099960</v>
      </c>
      <c r="K57" s="896">
        <v>27000</v>
      </c>
      <c r="L57" s="896"/>
      <c r="M57" s="896">
        <v>22435382</v>
      </c>
      <c r="N57" s="896"/>
      <c r="O57" s="896"/>
      <c r="P57" s="896"/>
      <c r="Q57" s="896"/>
      <c r="R57" s="906">
        <v>33461515</v>
      </c>
      <c r="S57" s="904">
        <f t="shared" si="12"/>
        <v>55896897</v>
      </c>
      <c r="T57" s="902">
        <f t="shared" si="2"/>
        <v>0.047828861833853355</v>
      </c>
      <c r="U57" s="884"/>
    </row>
    <row r="58" spans="1:21" s="873" customFormat="1" ht="15.75">
      <c r="A58" s="927" t="s">
        <v>179</v>
      </c>
      <c r="B58" s="931" t="s">
        <v>742</v>
      </c>
      <c r="C58" s="894">
        <v>24320911</v>
      </c>
      <c r="D58" s="991">
        <v>21372672</v>
      </c>
      <c r="E58" s="891">
        <v>2948239</v>
      </c>
      <c r="F58" s="896"/>
      <c r="G58" s="896"/>
      <c r="H58" s="894">
        <v>24320911</v>
      </c>
      <c r="I58" s="894">
        <v>13881496</v>
      </c>
      <c r="J58" s="896">
        <v>1061237</v>
      </c>
      <c r="K58" s="896">
        <v>33746</v>
      </c>
      <c r="L58" s="896"/>
      <c r="M58" s="896">
        <v>12614138</v>
      </c>
      <c r="N58" s="896">
        <v>172375</v>
      </c>
      <c r="O58" s="896"/>
      <c r="P58" s="896"/>
      <c r="Q58" s="896"/>
      <c r="R58" s="906">
        <v>10439415</v>
      </c>
      <c r="S58" s="904">
        <f t="shared" si="12"/>
        <v>23225928</v>
      </c>
      <c r="T58" s="902">
        <f t="shared" si="2"/>
        <v>0.07888076328372677</v>
      </c>
      <c r="U58" s="886"/>
    </row>
    <row r="59" spans="1:21" s="873" customFormat="1" ht="15.75">
      <c r="A59" s="927" t="s">
        <v>826</v>
      </c>
      <c r="B59" s="931" t="s">
        <v>721</v>
      </c>
      <c r="C59" s="894">
        <v>84035980</v>
      </c>
      <c r="D59" s="991">
        <v>78599679</v>
      </c>
      <c r="E59" s="891">
        <v>5436301</v>
      </c>
      <c r="F59" s="896"/>
      <c r="G59" s="896"/>
      <c r="H59" s="894">
        <v>84035980</v>
      </c>
      <c r="I59" s="894">
        <v>27662458</v>
      </c>
      <c r="J59" s="896">
        <v>3136832</v>
      </c>
      <c r="K59" s="896">
        <v>42000</v>
      </c>
      <c r="L59" s="896"/>
      <c r="M59" s="896">
        <v>24483626</v>
      </c>
      <c r="N59" s="896"/>
      <c r="O59" s="896"/>
      <c r="P59" s="896"/>
      <c r="Q59" s="896"/>
      <c r="R59" s="906">
        <v>56373522</v>
      </c>
      <c r="S59" s="904">
        <f t="shared" si="12"/>
        <v>80857148</v>
      </c>
      <c r="T59" s="902">
        <f t="shared" si="2"/>
        <v>0.114915023097369</v>
      </c>
      <c r="U59" s="884"/>
    </row>
    <row r="60" spans="1:21" s="873" customFormat="1" ht="15.75">
      <c r="A60" s="927" t="s">
        <v>827</v>
      </c>
      <c r="B60" s="931" t="s">
        <v>740</v>
      </c>
      <c r="C60" s="894">
        <v>79079753</v>
      </c>
      <c r="D60" s="991">
        <v>74605557</v>
      </c>
      <c r="E60" s="891">
        <v>4474196</v>
      </c>
      <c r="F60" s="896"/>
      <c r="G60" s="896"/>
      <c r="H60" s="894">
        <v>79079753</v>
      </c>
      <c r="I60" s="894">
        <v>28058564</v>
      </c>
      <c r="J60" s="896">
        <v>1606621</v>
      </c>
      <c r="K60" s="896">
        <v>1365524</v>
      </c>
      <c r="L60" s="896"/>
      <c r="M60" s="896">
        <v>25084686</v>
      </c>
      <c r="N60" s="896"/>
      <c r="O60" s="896">
        <v>1733</v>
      </c>
      <c r="P60" s="896"/>
      <c r="Q60" s="896"/>
      <c r="R60" s="906">
        <v>51021189</v>
      </c>
      <c r="S60" s="904">
        <f t="shared" si="12"/>
        <v>76107608</v>
      </c>
      <c r="T60" s="902">
        <f t="shared" si="2"/>
        <v>0.10592648290910398</v>
      </c>
      <c r="U60" s="884"/>
    </row>
    <row r="61" spans="1:21" s="873" customFormat="1" ht="15.75">
      <c r="A61" s="927" t="s">
        <v>828</v>
      </c>
      <c r="B61" s="931" t="s">
        <v>745</v>
      </c>
      <c r="C61" s="894">
        <v>34962386</v>
      </c>
      <c r="D61" s="991">
        <v>32846842</v>
      </c>
      <c r="E61" s="891">
        <v>2115544</v>
      </c>
      <c r="F61" s="896"/>
      <c r="G61" s="896"/>
      <c r="H61" s="894">
        <v>34962386</v>
      </c>
      <c r="I61" s="894">
        <v>17581751</v>
      </c>
      <c r="J61" s="896">
        <v>1579299</v>
      </c>
      <c r="K61" s="896">
        <v>8762</v>
      </c>
      <c r="L61" s="896"/>
      <c r="M61" s="896">
        <v>15993690</v>
      </c>
      <c r="N61" s="896"/>
      <c r="O61" s="896"/>
      <c r="P61" s="896"/>
      <c r="Q61" s="896"/>
      <c r="R61" s="906">
        <v>17380635</v>
      </c>
      <c r="S61" s="904">
        <f t="shared" si="12"/>
        <v>33374325</v>
      </c>
      <c r="T61" s="902">
        <f>SUM(J61:L61)/I61</f>
        <v>0.090324393742125</v>
      </c>
      <c r="U61" s="884"/>
    </row>
    <row r="62" spans="1:21" s="873" customFormat="1" ht="15.75">
      <c r="A62" s="925">
        <v>6</v>
      </c>
      <c r="B62" s="926" t="s">
        <v>829</v>
      </c>
      <c r="C62" s="894">
        <f>SUM(C63:C67)</f>
        <v>389642257</v>
      </c>
      <c r="D62" s="987">
        <f>SUM(D63:D67)</f>
        <v>337069090</v>
      </c>
      <c r="E62" s="894">
        <f>SUM(E63:E67)</f>
        <v>52573167</v>
      </c>
      <c r="F62" s="894">
        <f>SUM(F63:F67)</f>
        <v>0</v>
      </c>
      <c r="G62" s="893">
        <f>SUM(G63:G67)</f>
        <v>0</v>
      </c>
      <c r="H62" s="894">
        <f>SUM(H63:H67)</f>
        <v>389642257</v>
      </c>
      <c r="I62" s="894">
        <f>SUM(I63:I67)</f>
        <v>237767238</v>
      </c>
      <c r="J62" s="894">
        <f>SUM(J63:J67)</f>
        <v>11877576</v>
      </c>
      <c r="K62" s="894">
        <f>SUM(K63:K67)</f>
        <v>1416304</v>
      </c>
      <c r="L62" s="894">
        <f>SUM(L63:L67)</f>
        <v>0</v>
      </c>
      <c r="M62" s="894">
        <f>SUM(M63:M67)</f>
        <v>222877889</v>
      </c>
      <c r="N62" s="894">
        <f>SUM(N63:N67)</f>
        <v>153300</v>
      </c>
      <c r="O62" s="894">
        <f>SUM(O63:O67)</f>
        <v>0</v>
      </c>
      <c r="P62" s="894">
        <f>SUM(P63:P67)</f>
        <v>0</v>
      </c>
      <c r="Q62" s="894">
        <f>SUM(Q63:Q67)</f>
        <v>1442169</v>
      </c>
      <c r="R62" s="901">
        <f>SUM(R63:R67)</f>
        <v>151875019</v>
      </c>
      <c r="S62" s="901">
        <f>SUM(S63:S67)</f>
        <v>376348377</v>
      </c>
      <c r="T62" s="902">
        <f t="shared" si="2"/>
        <v>0.05591131945604718</v>
      </c>
      <c r="U62" s="884"/>
    </row>
    <row r="63" spans="1:23" s="873" customFormat="1" ht="16.5">
      <c r="A63" s="927" t="s">
        <v>830</v>
      </c>
      <c r="B63" s="931" t="s">
        <v>746</v>
      </c>
      <c r="C63" s="894">
        <v>9824</v>
      </c>
      <c r="D63" s="991">
        <v>0</v>
      </c>
      <c r="E63" s="891">
        <v>9824</v>
      </c>
      <c r="F63" s="896">
        <v>0</v>
      </c>
      <c r="G63" s="896">
        <v>0</v>
      </c>
      <c r="H63" s="894">
        <v>9824</v>
      </c>
      <c r="I63" s="894">
        <v>9824</v>
      </c>
      <c r="J63" s="896">
        <v>9824</v>
      </c>
      <c r="K63" s="896">
        <v>0</v>
      </c>
      <c r="L63" s="896">
        <v>0</v>
      </c>
      <c r="M63" s="896">
        <v>0</v>
      </c>
      <c r="N63" s="896">
        <v>0</v>
      </c>
      <c r="O63" s="896">
        <v>0</v>
      </c>
      <c r="P63" s="896">
        <v>0</v>
      </c>
      <c r="Q63" s="896">
        <v>0</v>
      </c>
      <c r="R63" s="906">
        <v>0</v>
      </c>
      <c r="S63" s="904">
        <f>SUM(M63:R63)</f>
        <v>0</v>
      </c>
      <c r="T63" s="902">
        <f t="shared" si="2"/>
        <v>1</v>
      </c>
      <c r="U63" s="884"/>
      <c r="V63" s="890"/>
      <c r="W63" s="890"/>
    </row>
    <row r="64" spans="1:23" s="873" customFormat="1" ht="16.5">
      <c r="A64" s="927" t="s">
        <v>831</v>
      </c>
      <c r="B64" s="931" t="s">
        <v>748</v>
      </c>
      <c r="C64" s="894">
        <v>66329856</v>
      </c>
      <c r="D64" s="991">
        <v>56856613</v>
      </c>
      <c r="E64" s="891">
        <v>9473243</v>
      </c>
      <c r="F64" s="896"/>
      <c r="G64" s="896"/>
      <c r="H64" s="894">
        <v>66329856</v>
      </c>
      <c r="I64" s="894">
        <v>36738150</v>
      </c>
      <c r="J64" s="896">
        <v>3127813</v>
      </c>
      <c r="K64" s="896">
        <v>304402</v>
      </c>
      <c r="L64" s="896">
        <v>0</v>
      </c>
      <c r="M64" s="896">
        <v>33294096</v>
      </c>
      <c r="N64" s="896">
        <v>0</v>
      </c>
      <c r="O64" s="896">
        <v>0</v>
      </c>
      <c r="P64" s="896">
        <v>0</v>
      </c>
      <c r="Q64" s="896">
        <v>11839</v>
      </c>
      <c r="R64" s="906">
        <v>29591706</v>
      </c>
      <c r="S64" s="904">
        <f>SUM(M64:R64)</f>
        <v>62897641</v>
      </c>
      <c r="T64" s="902">
        <f t="shared" si="2"/>
        <v>0.09342372982852974</v>
      </c>
      <c r="U64" s="884"/>
      <c r="V64" s="890"/>
      <c r="W64" s="890"/>
    </row>
    <row r="65" spans="1:23" s="873" customFormat="1" ht="16.5">
      <c r="A65" s="927" t="s">
        <v>832</v>
      </c>
      <c r="B65" s="931" t="s">
        <v>749</v>
      </c>
      <c r="C65" s="894">
        <v>201304093</v>
      </c>
      <c r="D65" s="991">
        <v>195190403</v>
      </c>
      <c r="E65" s="891">
        <v>6113690</v>
      </c>
      <c r="F65" s="896"/>
      <c r="G65" s="896"/>
      <c r="H65" s="894">
        <v>201304093</v>
      </c>
      <c r="I65" s="894">
        <v>103675043</v>
      </c>
      <c r="J65" s="896">
        <v>1463303</v>
      </c>
      <c r="K65" s="896">
        <v>573638</v>
      </c>
      <c r="L65" s="896">
        <v>0</v>
      </c>
      <c r="M65" s="896">
        <v>101612902</v>
      </c>
      <c r="N65" s="896">
        <v>0</v>
      </c>
      <c r="O65" s="896">
        <v>0</v>
      </c>
      <c r="P65" s="896">
        <v>0</v>
      </c>
      <c r="Q65" s="896">
        <v>25200</v>
      </c>
      <c r="R65" s="906">
        <v>97629050</v>
      </c>
      <c r="S65" s="904">
        <f>SUM(M65:R65)</f>
        <v>199267152</v>
      </c>
      <c r="T65" s="902">
        <f t="shared" si="2"/>
        <v>0.019647361033648184</v>
      </c>
      <c r="U65" s="886"/>
      <c r="V65" s="890"/>
      <c r="W65" s="887"/>
    </row>
    <row r="66" spans="1:23" s="873" customFormat="1" ht="16.5">
      <c r="A66" s="927" t="s">
        <v>833</v>
      </c>
      <c r="B66" s="931" t="s">
        <v>751</v>
      </c>
      <c r="C66" s="894">
        <v>68208311</v>
      </c>
      <c r="D66" s="991">
        <v>48872526</v>
      </c>
      <c r="E66" s="891">
        <v>19335785</v>
      </c>
      <c r="F66" s="896"/>
      <c r="G66" s="896"/>
      <c r="H66" s="894">
        <v>68208311</v>
      </c>
      <c r="I66" s="894">
        <v>54996346</v>
      </c>
      <c r="J66" s="896">
        <v>2540597</v>
      </c>
      <c r="K66" s="896">
        <v>406153</v>
      </c>
      <c r="L66" s="896">
        <v>0</v>
      </c>
      <c r="M66" s="896">
        <v>52049596</v>
      </c>
      <c r="N66" s="896">
        <v>0</v>
      </c>
      <c r="O66" s="896">
        <v>0</v>
      </c>
      <c r="P66" s="896">
        <v>0</v>
      </c>
      <c r="Q66" s="896">
        <v>0</v>
      </c>
      <c r="R66" s="906">
        <v>13211965</v>
      </c>
      <c r="S66" s="904">
        <f>SUM(M66:R66)</f>
        <v>65261561</v>
      </c>
      <c r="T66" s="902">
        <f t="shared" si="2"/>
        <v>0.053580832442940846</v>
      </c>
      <c r="U66" s="884"/>
      <c r="V66" s="890"/>
      <c r="W66" s="887"/>
    </row>
    <row r="67" spans="1:23" s="873" customFormat="1" ht="16.5">
      <c r="A67" s="927" t="s">
        <v>834</v>
      </c>
      <c r="B67" s="931" t="s">
        <v>752</v>
      </c>
      <c r="C67" s="894">
        <v>53790173</v>
      </c>
      <c r="D67" s="991">
        <v>36149548</v>
      </c>
      <c r="E67" s="891">
        <v>17640625</v>
      </c>
      <c r="F67" s="896"/>
      <c r="G67" s="896"/>
      <c r="H67" s="894">
        <v>53790173</v>
      </c>
      <c r="I67" s="894">
        <v>42347875</v>
      </c>
      <c r="J67" s="896">
        <v>4736039</v>
      </c>
      <c r="K67" s="896">
        <v>132111</v>
      </c>
      <c r="L67" s="896">
        <v>0</v>
      </c>
      <c r="M67" s="896">
        <v>35921295</v>
      </c>
      <c r="N67" s="896">
        <v>153300</v>
      </c>
      <c r="O67" s="896">
        <v>0</v>
      </c>
      <c r="P67" s="896">
        <v>0</v>
      </c>
      <c r="Q67" s="896">
        <v>1405130</v>
      </c>
      <c r="R67" s="906">
        <v>11442298</v>
      </c>
      <c r="S67" s="904">
        <f>SUM(M67:R67)</f>
        <v>48922023</v>
      </c>
      <c r="T67" s="902">
        <f>SUM(J67:L67)/I67</f>
        <v>0.11495618139044757</v>
      </c>
      <c r="U67" s="884"/>
      <c r="V67" s="890"/>
      <c r="W67" s="887"/>
    </row>
    <row r="68" spans="1:23" s="873" customFormat="1" ht="16.5">
      <c r="A68" s="925">
        <v>7</v>
      </c>
      <c r="B68" s="926" t="s">
        <v>835</v>
      </c>
      <c r="C68" s="894">
        <f aca="true" t="shared" si="13" ref="C68:S68">SUM(C69:C75)</f>
        <v>192570723</v>
      </c>
      <c r="D68" s="987">
        <f t="shared" si="13"/>
        <v>143413001</v>
      </c>
      <c r="E68" s="894">
        <f t="shared" si="13"/>
        <v>49157722</v>
      </c>
      <c r="F68" s="894">
        <f t="shared" si="13"/>
        <v>26950</v>
      </c>
      <c r="G68" s="894">
        <f t="shared" si="13"/>
        <v>0</v>
      </c>
      <c r="H68" s="894">
        <f t="shared" si="13"/>
        <v>192543773</v>
      </c>
      <c r="I68" s="894">
        <f t="shared" si="13"/>
        <v>108303731</v>
      </c>
      <c r="J68" s="894">
        <f t="shared" si="13"/>
        <v>6919248</v>
      </c>
      <c r="K68" s="894">
        <f t="shared" si="13"/>
        <v>502376</v>
      </c>
      <c r="L68" s="894">
        <f t="shared" si="13"/>
        <v>0</v>
      </c>
      <c r="M68" s="894">
        <f t="shared" si="13"/>
        <v>100875847</v>
      </c>
      <c r="N68" s="894">
        <f t="shared" si="13"/>
        <v>0</v>
      </c>
      <c r="O68" s="894">
        <f t="shared" si="13"/>
        <v>6260</v>
      </c>
      <c r="P68" s="894">
        <f t="shared" si="13"/>
        <v>0</v>
      </c>
      <c r="Q68" s="894">
        <f t="shared" si="13"/>
        <v>0</v>
      </c>
      <c r="R68" s="901">
        <f t="shared" si="13"/>
        <v>84240042</v>
      </c>
      <c r="S68" s="901">
        <f t="shared" si="13"/>
        <v>185122149</v>
      </c>
      <c r="T68" s="902">
        <f t="shared" si="2"/>
        <v>0.06852602335555734</v>
      </c>
      <c r="U68" s="884"/>
      <c r="V68" s="890"/>
      <c r="W68" s="887"/>
    </row>
    <row r="69" spans="1:23" s="873" customFormat="1" ht="16.5">
      <c r="A69" s="927" t="s">
        <v>836</v>
      </c>
      <c r="B69" s="931" t="s">
        <v>754</v>
      </c>
      <c r="C69" s="894">
        <v>74683642</v>
      </c>
      <c r="D69" s="991">
        <v>47086566</v>
      </c>
      <c r="E69" s="891">
        <v>27597076</v>
      </c>
      <c r="F69" s="896">
        <v>6540</v>
      </c>
      <c r="G69" s="896">
        <v>0</v>
      </c>
      <c r="H69" s="894">
        <v>74677102</v>
      </c>
      <c r="I69" s="894">
        <v>54479431</v>
      </c>
      <c r="J69" s="896">
        <v>1081970</v>
      </c>
      <c r="K69" s="896">
        <v>14710</v>
      </c>
      <c r="L69" s="896">
        <v>0</v>
      </c>
      <c r="M69" s="896">
        <v>53382751</v>
      </c>
      <c r="N69" s="896">
        <v>0</v>
      </c>
      <c r="O69" s="896">
        <v>0</v>
      </c>
      <c r="P69" s="896">
        <v>0</v>
      </c>
      <c r="Q69" s="896">
        <v>0</v>
      </c>
      <c r="R69" s="906">
        <v>20197671</v>
      </c>
      <c r="S69" s="904">
        <f aca="true" t="shared" si="14" ref="S69:S75">SUM(M69:R69)</f>
        <v>73580422</v>
      </c>
      <c r="T69" s="902">
        <f t="shared" si="2"/>
        <v>0.02013016619061238</v>
      </c>
      <c r="U69" s="884"/>
      <c r="V69" s="890"/>
      <c r="W69" s="887"/>
    </row>
    <row r="70" spans="1:23" s="873" customFormat="1" ht="16.5">
      <c r="A70" s="927" t="s">
        <v>837</v>
      </c>
      <c r="B70" s="931" t="s">
        <v>838</v>
      </c>
      <c r="C70" s="894">
        <v>28970698</v>
      </c>
      <c r="D70" s="991">
        <v>27957213</v>
      </c>
      <c r="E70" s="891">
        <v>1013485</v>
      </c>
      <c r="F70" s="896">
        <v>19910</v>
      </c>
      <c r="G70" s="896">
        <v>0</v>
      </c>
      <c r="H70" s="894">
        <v>28950788</v>
      </c>
      <c r="I70" s="894">
        <v>5516134</v>
      </c>
      <c r="J70" s="896">
        <v>805197</v>
      </c>
      <c r="K70" s="896">
        <v>2443</v>
      </c>
      <c r="L70" s="896">
        <v>0</v>
      </c>
      <c r="M70" s="896">
        <v>4708494</v>
      </c>
      <c r="N70" s="896">
        <v>0</v>
      </c>
      <c r="O70" s="896">
        <v>0</v>
      </c>
      <c r="P70" s="896">
        <v>0</v>
      </c>
      <c r="Q70" s="896">
        <v>0</v>
      </c>
      <c r="R70" s="906">
        <v>23434654</v>
      </c>
      <c r="S70" s="904">
        <f t="shared" si="14"/>
        <v>28143148</v>
      </c>
      <c r="T70" s="902">
        <f t="shared" si="2"/>
        <v>0.1464141371475022</v>
      </c>
      <c r="U70" s="884"/>
      <c r="V70" s="890"/>
      <c r="W70" s="887"/>
    </row>
    <row r="71" spans="1:23" s="873" customFormat="1" ht="16.5">
      <c r="A71" s="927" t="s">
        <v>839</v>
      </c>
      <c r="B71" s="931" t="s">
        <v>756</v>
      </c>
      <c r="C71" s="894">
        <v>23378178</v>
      </c>
      <c r="D71" s="991">
        <v>8071039</v>
      </c>
      <c r="E71" s="891">
        <v>15307139</v>
      </c>
      <c r="F71" s="896">
        <v>0</v>
      </c>
      <c r="G71" s="896">
        <v>0</v>
      </c>
      <c r="H71" s="894">
        <v>23378178</v>
      </c>
      <c r="I71" s="894">
        <v>17582029</v>
      </c>
      <c r="J71" s="896">
        <v>581567</v>
      </c>
      <c r="K71" s="896">
        <v>22323</v>
      </c>
      <c r="L71" s="896">
        <v>0</v>
      </c>
      <c r="M71" s="896">
        <v>16971879</v>
      </c>
      <c r="N71" s="896">
        <v>0</v>
      </c>
      <c r="O71" s="896">
        <v>6260</v>
      </c>
      <c r="P71" s="896">
        <v>0</v>
      </c>
      <c r="Q71" s="896">
        <v>0</v>
      </c>
      <c r="R71" s="906">
        <v>5796149</v>
      </c>
      <c r="S71" s="904">
        <f t="shared" si="14"/>
        <v>22774288</v>
      </c>
      <c r="T71" s="902">
        <f t="shared" si="2"/>
        <v>0.034347002840229644</v>
      </c>
      <c r="U71" s="884"/>
      <c r="V71" s="890"/>
      <c r="W71" s="887"/>
    </row>
    <row r="72" spans="1:23" s="873" customFormat="1" ht="16.5">
      <c r="A72" s="927" t="s">
        <v>840</v>
      </c>
      <c r="B72" s="931" t="s">
        <v>757</v>
      </c>
      <c r="C72" s="894">
        <v>33044436</v>
      </c>
      <c r="D72" s="991">
        <v>31676161</v>
      </c>
      <c r="E72" s="891">
        <v>1368275</v>
      </c>
      <c r="F72" s="896">
        <v>200</v>
      </c>
      <c r="G72" s="896">
        <v>0</v>
      </c>
      <c r="H72" s="894">
        <v>33044236</v>
      </c>
      <c r="I72" s="894">
        <v>13842384</v>
      </c>
      <c r="J72" s="896">
        <v>496327</v>
      </c>
      <c r="K72" s="896">
        <v>60185</v>
      </c>
      <c r="L72" s="896">
        <v>0</v>
      </c>
      <c r="M72" s="896">
        <v>13285872</v>
      </c>
      <c r="N72" s="896">
        <v>0</v>
      </c>
      <c r="O72" s="896">
        <v>0</v>
      </c>
      <c r="P72" s="896">
        <v>0</v>
      </c>
      <c r="Q72" s="896">
        <v>0</v>
      </c>
      <c r="R72" s="906">
        <v>19201852</v>
      </c>
      <c r="S72" s="904">
        <f t="shared" si="14"/>
        <v>32487724</v>
      </c>
      <c r="T72" s="902">
        <f>SUM(J72:L72)/I72</f>
        <v>0.04020347940065815</v>
      </c>
      <c r="U72" s="884"/>
      <c r="V72" s="890"/>
      <c r="W72" s="887"/>
    </row>
    <row r="73" spans="1:23" s="873" customFormat="1" ht="16.5">
      <c r="A73" s="927" t="s">
        <v>841</v>
      </c>
      <c r="B73" s="931" t="s">
        <v>758</v>
      </c>
      <c r="C73" s="894">
        <v>1000</v>
      </c>
      <c r="D73" s="991">
        <v>1000</v>
      </c>
      <c r="E73" s="891">
        <v>0</v>
      </c>
      <c r="F73" s="896">
        <v>0</v>
      </c>
      <c r="G73" s="896">
        <v>0</v>
      </c>
      <c r="H73" s="894">
        <v>1000</v>
      </c>
      <c r="I73" s="894">
        <v>0</v>
      </c>
      <c r="J73" s="896">
        <v>0</v>
      </c>
      <c r="K73" s="896">
        <v>0</v>
      </c>
      <c r="L73" s="896">
        <v>0</v>
      </c>
      <c r="M73" s="896">
        <v>0</v>
      </c>
      <c r="N73" s="896">
        <v>0</v>
      </c>
      <c r="O73" s="896">
        <v>0</v>
      </c>
      <c r="P73" s="896">
        <v>0</v>
      </c>
      <c r="Q73" s="896">
        <v>0</v>
      </c>
      <c r="R73" s="906">
        <v>1000</v>
      </c>
      <c r="S73" s="904">
        <f t="shared" si="14"/>
        <v>1000</v>
      </c>
      <c r="T73" s="902" t="e">
        <f>SUM(J73:L73)/I73</f>
        <v>#DIV/0!</v>
      </c>
      <c r="U73" s="886"/>
      <c r="V73" s="890"/>
      <c r="W73" s="890"/>
    </row>
    <row r="74" spans="1:23" s="873" customFormat="1" ht="16.5">
      <c r="A74" s="927" t="s">
        <v>842</v>
      </c>
      <c r="B74" s="931" t="s">
        <v>759</v>
      </c>
      <c r="C74" s="894">
        <v>30210616</v>
      </c>
      <c r="D74" s="991">
        <v>27165456</v>
      </c>
      <c r="E74" s="891">
        <v>3045160</v>
      </c>
      <c r="F74" s="896">
        <v>300</v>
      </c>
      <c r="G74" s="896">
        <v>0</v>
      </c>
      <c r="H74" s="894">
        <v>30210316</v>
      </c>
      <c r="I74" s="894">
        <v>15428663</v>
      </c>
      <c r="J74" s="896">
        <v>3847411</v>
      </c>
      <c r="K74" s="896">
        <v>389480</v>
      </c>
      <c r="L74" s="896">
        <v>0</v>
      </c>
      <c r="M74" s="896">
        <v>11191772</v>
      </c>
      <c r="N74" s="896">
        <v>0</v>
      </c>
      <c r="O74" s="896">
        <v>0</v>
      </c>
      <c r="P74" s="896">
        <v>0</v>
      </c>
      <c r="Q74" s="896">
        <v>0</v>
      </c>
      <c r="R74" s="906">
        <v>14781653</v>
      </c>
      <c r="S74" s="904">
        <f>SUM(M74:R74)</f>
        <v>25973425</v>
      </c>
      <c r="T74" s="902">
        <f>SUM(J74:L74)/I74</f>
        <v>0.27461167568440636</v>
      </c>
      <c r="U74" s="884"/>
      <c r="V74" s="890"/>
      <c r="W74" s="890"/>
    </row>
    <row r="75" spans="1:23" s="873" customFormat="1" ht="16.5">
      <c r="A75" s="927" t="s">
        <v>843</v>
      </c>
      <c r="B75" s="931" t="s">
        <v>791</v>
      </c>
      <c r="C75" s="894">
        <v>2282153</v>
      </c>
      <c r="D75" s="991">
        <v>1455566</v>
      </c>
      <c r="E75" s="891">
        <v>826587</v>
      </c>
      <c r="F75" s="896">
        <v>0</v>
      </c>
      <c r="G75" s="896">
        <v>0</v>
      </c>
      <c r="H75" s="894">
        <v>2282153</v>
      </c>
      <c r="I75" s="894">
        <v>1455090</v>
      </c>
      <c r="J75" s="896">
        <v>106776</v>
      </c>
      <c r="K75" s="896">
        <v>13235</v>
      </c>
      <c r="L75" s="896">
        <v>0</v>
      </c>
      <c r="M75" s="896">
        <v>1335079</v>
      </c>
      <c r="N75" s="896">
        <v>0</v>
      </c>
      <c r="O75" s="896">
        <v>0</v>
      </c>
      <c r="P75" s="896">
        <v>0</v>
      </c>
      <c r="Q75" s="896">
        <v>0</v>
      </c>
      <c r="R75" s="906">
        <v>827063</v>
      </c>
      <c r="S75" s="904">
        <f t="shared" si="14"/>
        <v>2162142</v>
      </c>
      <c r="T75" s="902">
        <f>SUM(J75:L75)/I75</f>
        <v>0.08247668529094421</v>
      </c>
      <c r="U75" s="884"/>
      <c r="V75" s="890"/>
      <c r="W75" s="890"/>
    </row>
    <row r="76" spans="1:23" s="873" customFormat="1" ht="16.5">
      <c r="A76" s="925">
        <v>8</v>
      </c>
      <c r="B76" s="926" t="s">
        <v>844</v>
      </c>
      <c r="C76" s="894">
        <f aca="true" t="shared" si="15" ref="C76:S76">SUM(C77:C83)</f>
        <v>159197029</v>
      </c>
      <c r="D76" s="987">
        <f t="shared" si="15"/>
        <v>122630393</v>
      </c>
      <c r="E76" s="894">
        <f t="shared" si="15"/>
        <v>36566636</v>
      </c>
      <c r="F76" s="894">
        <f t="shared" si="15"/>
        <v>75196</v>
      </c>
      <c r="G76" s="894">
        <f t="shared" si="15"/>
        <v>0</v>
      </c>
      <c r="H76" s="894">
        <f t="shared" si="15"/>
        <v>159121833</v>
      </c>
      <c r="I76" s="894">
        <f t="shared" si="15"/>
        <v>89506501</v>
      </c>
      <c r="J76" s="894">
        <f t="shared" si="15"/>
        <v>25565316</v>
      </c>
      <c r="K76" s="894">
        <f t="shared" si="15"/>
        <v>698559</v>
      </c>
      <c r="L76" s="894">
        <f t="shared" si="15"/>
        <v>0</v>
      </c>
      <c r="M76" s="894">
        <f t="shared" si="15"/>
        <v>62771426</v>
      </c>
      <c r="N76" s="894">
        <f t="shared" si="15"/>
        <v>471200</v>
      </c>
      <c r="O76" s="894">
        <f t="shared" si="15"/>
        <v>0</v>
      </c>
      <c r="P76" s="894">
        <f t="shared" si="15"/>
        <v>0</v>
      </c>
      <c r="Q76" s="894">
        <f t="shared" si="15"/>
        <v>0</v>
      </c>
      <c r="R76" s="901">
        <f t="shared" si="15"/>
        <v>69615332</v>
      </c>
      <c r="S76" s="901">
        <f t="shared" si="15"/>
        <v>132857958</v>
      </c>
      <c r="T76" s="902">
        <f t="shared" si="2"/>
        <v>0.2934298034955025</v>
      </c>
      <c r="U76" s="884"/>
      <c r="V76" s="890"/>
      <c r="W76" s="890"/>
    </row>
    <row r="77" spans="1:23" s="873" customFormat="1" ht="16.5">
      <c r="A77" s="927" t="s">
        <v>845</v>
      </c>
      <c r="B77" s="931" t="s">
        <v>760</v>
      </c>
      <c r="C77" s="894">
        <v>1550</v>
      </c>
      <c r="D77" s="991">
        <v>0</v>
      </c>
      <c r="E77" s="891">
        <v>1550</v>
      </c>
      <c r="F77" s="896">
        <v>0</v>
      </c>
      <c r="G77" s="896">
        <v>0</v>
      </c>
      <c r="H77" s="894">
        <v>1550</v>
      </c>
      <c r="I77" s="894">
        <v>1550</v>
      </c>
      <c r="J77" s="896">
        <v>1550</v>
      </c>
      <c r="K77" s="896">
        <v>0</v>
      </c>
      <c r="L77" s="896"/>
      <c r="M77" s="896">
        <v>0</v>
      </c>
      <c r="N77" s="896"/>
      <c r="O77" s="896">
        <v>0</v>
      </c>
      <c r="P77" s="896"/>
      <c r="Q77" s="896"/>
      <c r="R77" s="906"/>
      <c r="S77" s="904">
        <f aca="true" t="shared" si="16" ref="S77:S83">SUM(M77:R77)</f>
        <v>0</v>
      </c>
      <c r="T77" s="902">
        <f t="shared" si="2"/>
        <v>1</v>
      </c>
      <c r="U77" s="884"/>
      <c r="V77" s="890"/>
      <c r="W77" s="890"/>
    </row>
    <row r="78" spans="1:23" s="873" customFormat="1" ht="16.5">
      <c r="A78" s="927" t="s">
        <v>846</v>
      </c>
      <c r="B78" s="931" t="s">
        <v>862</v>
      </c>
      <c r="C78" s="894">
        <v>33229984</v>
      </c>
      <c r="D78" s="991">
        <v>5185225</v>
      </c>
      <c r="E78" s="891">
        <v>28044759</v>
      </c>
      <c r="F78" s="896">
        <v>0</v>
      </c>
      <c r="G78" s="896">
        <v>0</v>
      </c>
      <c r="H78" s="894">
        <v>33229984</v>
      </c>
      <c r="I78" s="894">
        <v>31543781</v>
      </c>
      <c r="J78" s="896">
        <v>21436051</v>
      </c>
      <c r="K78" s="896">
        <v>0</v>
      </c>
      <c r="L78" s="896"/>
      <c r="M78" s="896">
        <v>10107730</v>
      </c>
      <c r="N78" s="896">
        <v>0</v>
      </c>
      <c r="O78" s="896"/>
      <c r="P78" s="896"/>
      <c r="Q78" s="896">
        <v>0</v>
      </c>
      <c r="R78" s="906">
        <v>1686203</v>
      </c>
      <c r="S78" s="904">
        <f t="shared" si="16"/>
        <v>11793933</v>
      </c>
      <c r="T78" s="902">
        <f t="shared" si="2"/>
        <v>0.679565046434985</v>
      </c>
      <c r="U78" s="884"/>
      <c r="V78" s="890"/>
      <c r="W78" s="890"/>
    </row>
    <row r="79" spans="1:21" s="873" customFormat="1" ht="15.75">
      <c r="A79" s="927" t="s">
        <v>847</v>
      </c>
      <c r="B79" s="931" t="s">
        <v>762</v>
      </c>
      <c r="C79" s="894">
        <v>62104335</v>
      </c>
      <c r="D79" s="991">
        <v>61433368</v>
      </c>
      <c r="E79" s="891">
        <v>670967</v>
      </c>
      <c r="F79" s="896">
        <v>0</v>
      </c>
      <c r="G79" s="896">
        <v>0</v>
      </c>
      <c r="H79" s="894">
        <v>62104335</v>
      </c>
      <c r="I79" s="894">
        <v>26972091</v>
      </c>
      <c r="J79" s="896">
        <v>503181</v>
      </c>
      <c r="K79" s="900">
        <v>0</v>
      </c>
      <c r="L79" s="896">
        <v>0</v>
      </c>
      <c r="M79" s="896">
        <v>26468910</v>
      </c>
      <c r="N79" s="896">
        <v>0</v>
      </c>
      <c r="O79" s="896">
        <v>0</v>
      </c>
      <c r="P79" s="896">
        <v>0</v>
      </c>
      <c r="Q79" s="896">
        <v>0</v>
      </c>
      <c r="R79" s="906">
        <v>35132244</v>
      </c>
      <c r="S79" s="904">
        <f t="shared" si="16"/>
        <v>61601154</v>
      </c>
      <c r="T79" s="902">
        <f>SUM(J79:L79)/I79</f>
        <v>0.018655617022795896</v>
      </c>
      <c r="U79" s="884"/>
    </row>
    <row r="80" spans="1:21" s="873" customFormat="1" ht="15.75">
      <c r="A80" s="927" t="s">
        <v>848</v>
      </c>
      <c r="B80" s="931" t="s">
        <v>763</v>
      </c>
      <c r="C80" s="894">
        <v>15659785</v>
      </c>
      <c r="D80" s="991">
        <v>14187476</v>
      </c>
      <c r="E80" s="891">
        <v>1472309</v>
      </c>
      <c r="F80" s="896">
        <v>20800</v>
      </c>
      <c r="G80" s="896">
        <v>0</v>
      </c>
      <c r="H80" s="894">
        <v>15638985</v>
      </c>
      <c r="I80" s="894">
        <v>7083531</v>
      </c>
      <c r="J80" s="896">
        <v>1023247</v>
      </c>
      <c r="K80" s="900">
        <v>56414</v>
      </c>
      <c r="L80" s="896">
        <v>0</v>
      </c>
      <c r="M80" s="896">
        <v>6003870</v>
      </c>
      <c r="N80" s="896">
        <v>0</v>
      </c>
      <c r="O80" s="896">
        <v>0</v>
      </c>
      <c r="P80" s="896">
        <v>0</v>
      </c>
      <c r="Q80" s="896">
        <v>0</v>
      </c>
      <c r="R80" s="906">
        <v>8555454</v>
      </c>
      <c r="S80" s="904">
        <f t="shared" si="16"/>
        <v>14559324</v>
      </c>
      <c r="T80" s="902">
        <f>SUM(J80:L80)/I80</f>
        <v>0.15241847603970393</v>
      </c>
      <c r="U80" s="884"/>
    </row>
    <row r="81" spans="1:21" s="873" customFormat="1" ht="15.75">
      <c r="A81" s="927" t="s">
        <v>849</v>
      </c>
      <c r="B81" s="931" t="s">
        <v>764</v>
      </c>
      <c r="C81" s="894">
        <v>16850905</v>
      </c>
      <c r="D81" s="991">
        <v>14256982</v>
      </c>
      <c r="E81" s="891">
        <v>2593923</v>
      </c>
      <c r="F81" s="896">
        <v>0</v>
      </c>
      <c r="G81" s="896">
        <v>0</v>
      </c>
      <c r="H81" s="894">
        <v>16850905</v>
      </c>
      <c r="I81" s="894">
        <v>9030942</v>
      </c>
      <c r="J81" s="896">
        <v>446236</v>
      </c>
      <c r="K81" s="896">
        <v>0</v>
      </c>
      <c r="L81" s="896">
        <v>0</v>
      </c>
      <c r="M81" s="896">
        <v>8584706</v>
      </c>
      <c r="N81" s="896">
        <v>0</v>
      </c>
      <c r="O81" s="896">
        <v>0</v>
      </c>
      <c r="P81" s="896">
        <v>0</v>
      </c>
      <c r="Q81" s="896">
        <v>0</v>
      </c>
      <c r="R81" s="906">
        <v>7819963</v>
      </c>
      <c r="S81" s="904">
        <f>SUM(M81:R81)</f>
        <v>16404669</v>
      </c>
      <c r="T81" s="902">
        <f>SUM(J81:L81)/I81</f>
        <v>0.04941189966672358</v>
      </c>
      <c r="U81" s="884"/>
    </row>
    <row r="82" spans="1:21" s="873" customFormat="1" ht="15.75">
      <c r="A82" s="927" t="s">
        <v>850</v>
      </c>
      <c r="B82" s="931" t="s">
        <v>765</v>
      </c>
      <c r="C82" s="894">
        <v>16107191</v>
      </c>
      <c r="D82" s="991">
        <v>14847754</v>
      </c>
      <c r="E82" s="891">
        <v>1259437</v>
      </c>
      <c r="F82" s="896">
        <v>54096</v>
      </c>
      <c r="G82" s="896">
        <v>0</v>
      </c>
      <c r="H82" s="894">
        <v>16053095</v>
      </c>
      <c r="I82" s="894">
        <v>6565138</v>
      </c>
      <c r="J82" s="896">
        <v>980711</v>
      </c>
      <c r="K82" s="896">
        <v>2651</v>
      </c>
      <c r="L82" s="896">
        <v>0</v>
      </c>
      <c r="M82" s="896">
        <v>5110576</v>
      </c>
      <c r="N82" s="896">
        <v>471200</v>
      </c>
      <c r="O82" s="896">
        <v>0</v>
      </c>
      <c r="P82" s="896">
        <v>0</v>
      </c>
      <c r="Q82" s="896">
        <v>0</v>
      </c>
      <c r="R82" s="906">
        <v>9487957</v>
      </c>
      <c r="S82" s="904">
        <f>SUM(M82:R82)</f>
        <v>15069733</v>
      </c>
      <c r="T82" s="902">
        <f>SUM(J82:L82)/I82</f>
        <v>0.14978542720655683</v>
      </c>
      <c r="U82" s="886"/>
    </row>
    <row r="83" spans="1:21" s="873" customFormat="1" ht="15.75">
      <c r="A83" s="927" t="s">
        <v>851</v>
      </c>
      <c r="B83" s="931" t="s">
        <v>863</v>
      </c>
      <c r="C83" s="894">
        <v>15243279</v>
      </c>
      <c r="D83" s="991">
        <v>12719588</v>
      </c>
      <c r="E83" s="891">
        <v>2523691</v>
      </c>
      <c r="F83" s="896">
        <v>300</v>
      </c>
      <c r="G83" s="896">
        <v>0</v>
      </c>
      <c r="H83" s="894">
        <v>15242979</v>
      </c>
      <c r="I83" s="894">
        <v>8309468</v>
      </c>
      <c r="J83" s="896">
        <v>1174340</v>
      </c>
      <c r="K83" s="896">
        <v>639494</v>
      </c>
      <c r="L83" s="896">
        <v>0</v>
      </c>
      <c r="M83" s="896">
        <v>6495634</v>
      </c>
      <c r="N83" s="896">
        <v>0</v>
      </c>
      <c r="O83" s="896"/>
      <c r="P83" s="896"/>
      <c r="Q83" s="896"/>
      <c r="R83" s="906">
        <v>6933511</v>
      </c>
      <c r="S83" s="904">
        <f t="shared" si="16"/>
        <v>13429145</v>
      </c>
      <c r="T83" s="902">
        <f>SUM(J83:L83)/I83</f>
        <v>0.21828521392705286</v>
      </c>
      <c r="U83" s="884"/>
    </row>
    <row r="84" spans="1:21" s="873" customFormat="1" ht="15.75">
      <c r="A84" s="925">
        <v>9</v>
      </c>
      <c r="B84" s="926" t="s">
        <v>853</v>
      </c>
      <c r="C84" s="894">
        <f>SUM(C85:C88)</f>
        <v>68844816</v>
      </c>
      <c r="D84" s="987">
        <f aca="true" t="shared" si="17" ref="D84:S84">SUM(D85:D88)</f>
        <v>63006771</v>
      </c>
      <c r="E84" s="894">
        <f t="shared" si="17"/>
        <v>5838045</v>
      </c>
      <c r="F84" s="894">
        <f t="shared" si="17"/>
        <v>8059</v>
      </c>
      <c r="G84" s="894">
        <f t="shared" si="17"/>
        <v>0</v>
      </c>
      <c r="H84" s="894">
        <f t="shared" si="17"/>
        <v>68836757</v>
      </c>
      <c r="I84" s="894">
        <f t="shared" si="17"/>
        <v>47584613</v>
      </c>
      <c r="J84" s="894">
        <f t="shared" si="17"/>
        <v>3093507</v>
      </c>
      <c r="K84" s="894">
        <f t="shared" si="17"/>
        <v>3494553</v>
      </c>
      <c r="L84" s="894">
        <f t="shared" si="17"/>
        <v>0</v>
      </c>
      <c r="M84" s="894">
        <f t="shared" si="17"/>
        <v>40996553</v>
      </c>
      <c r="N84" s="894">
        <f t="shared" si="17"/>
        <v>0</v>
      </c>
      <c r="O84" s="894">
        <f t="shared" si="17"/>
        <v>0</v>
      </c>
      <c r="P84" s="894">
        <f t="shared" si="17"/>
        <v>0</v>
      </c>
      <c r="Q84" s="894">
        <f t="shared" si="17"/>
        <v>0</v>
      </c>
      <c r="R84" s="901">
        <f t="shared" si="17"/>
        <v>21252144</v>
      </c>
      <c r="S84" s="901">
        <f t="shared" si="17"/>
        <v>62248697</v>
      </c>
      <c r="T84" s="902">
        <f t="shared" si="2"/>
        <v>0.1384493764822675</v>
      </c>
      <c r="U84" s="884"/>
    </row>
    <row r="85" spans="1:21" s="873" customFormat="1" ht="15.75">
      <c r="A85" s="927" t="s">
        <v>854</v>
      </c>
      <c r="B85" s="931" t="s">
        <v>767</v>
      </c>
      <c r="C85" s="894">
        <v>13314232</v>
      </c>
      <c r="D85" s="991">
        <v>10915800</v>
      </c>
      <c r="E85" s="891">
        <v>2398432</v>
      </c>
      <c r="F85" s="896"/>
      <c r="G85" s="896"/>
      <c r="H85" s="894">
        <v>13314232</v>
      </c>
      <c r="I85" s="894">
        <v>7133269</v>
      </c>
      <c r="J85" s="896">
        <v>547818</v>
      </c>
      <c r="K85" s="896"/>
      <c r="L85" s="896"/>
      <c r="M85" s="896">
        <v>6585451</v>
      </c>
      <c r="N85" s="896"/>
      <c r="O85" s="896"/>
      <c r="P85" s="896"/>
      <c r="Q85" s="896"/>
      <c r="R85" s="906">
        <v>6180963</v>
      </c>
      <c r="S85" s="904">
        <f>SUM(M85:R85)</f>
        <v>12766414</v>
      </c>
      <c r="T85" s="902">
        <f>SUM(J85:L85)/I85</f>
        <v>0.0767976085017963</v>
      </c>
      <c r="U85" s="884"/>
    </row>
    <row r="86" spans="1:21" s="873" customFormat="1" ht="15.75">
      <c r="A86" s="927" t="s">
        <v>855</v>
      </c>
      <c r="B86" s="931" t="s">
        <v>743</v>
      </c>
      <c r="C86" s="894">
        <v>5254087</v>
      </c>
      <c r="D86" s="991">
        <v>5189358</v>
      </c>
      <c r="E86" s="891">
        <v>64729</v>
      </c>
      <c r="F86" s="896"/>
      <c r="G86" s="896"/>
      <c r="H86" s="894">
        <v>5254087</v>
      </c>
      <c r="I86" s="894">
        <v>1515380</v>
      </c>
      <c r="J86" s="896">
        <v>36106</v>
      </c>
      <c r="K86" s="896"/>
      <c r="L86" s="896"/>
      <c r="M86" s="896">
        <v>1479274</v>
      </c>
      <c r="N86" s="896"/>
      <c r="O86" s="896"/>
      <c r="P86" s="896"/>
      <c r="Q86" s="896"/>
      <c r="R86" s="906">
        <v>3738707</v>
      </c>
      <c r="S86" s="904">
        <f>SUM(M86:R86)</f>
        <v>5217981</v>
      </c>
      <c r="T86" s="902">
        <f>SUM(J86:L86)/I86</f>
        <v>0.023826366983858833</v>
      </c>
      <c r="U86" s="884"/>
    </row>
    <row r="87" spans="1:21" s="873" customFormat="1" ht="15.75">
      <c r="A87" s="927" t="s">
        <v>857</v>
      </c>
      <c r="B87" s="931" t="s">
        <v>769</v>
      </c>
      <c r="C87" s="894">
        <v>46873239</v>
      </c>
      <c r="D87" s="991">
        <v>43702435</v>
      </c>
      <c r="E87" s="891">
        <v>3170804</v>
      </c>
      <c r="F87" s="896">
        <v>4462</v>
      </c>
      <c r="G87" s="896"/>
      <c r="H87" s="894">
        <v>46868777</v>
      </c>
      <c r="I87" s="894">
        <v>37521142</v>
      </c>
      <c r="J87" s="896">
        <v>2150088</v>
      </c>
      <c r="K87" s="896">
        <v>3474317</v>
      </c>
      <c r="L87" s="896"/>
      <c r="M87" s="896">
        <v>31896737</v>
      </c>
      <c r="N87" s="896"/>
      <c r="O87" s="896"/>
      <c r="P87" s="896"/>
      <c r="Q87" s="896"/>
      <c r="R87" s="906">
        <v>9347635</v>
      </c>
      <c r="S87" s="904">
        <f>SUM(M87:R87)</f>
        <v>41244372</v>
      </c>
      <c r="T87" s="902">
        <f>SUM(J87:L87)/I87</f>
        <v>0.14989962192515355</v>
      </c>
      <c r="U87" s="884"/>
    </row>
    <row r="88" spans="1:21" s="873" customFormat="1" ht="15.75">
      <c r="A88" s="927" t="s">
        <v>858</v>
      </c>
      <c r="B88" s="931" t="s">
        <v>753</v>
      </c>
      <c r="C88" s="894">
        <v>3403258</v>
      </c>
      <c r="D88" s="991">
        <v>3199178</v>
      </c>
      <c r="E88" s="891">
        <v>204080</v>
      </c>
      <c r="F88" s="896">
        <v>3597</v>
      </c>
      <c r="G88" s="896"/>
      <c r="H88" s="894">
        <v>3399661</v>
      </c>
      <c r="I88" s="894">
        <v>1414822</v>
      </c>
      <c r="J88" s="896">
        <v>359495</v>
      </c>
      <c r="K88" s="896">
        <v>20236</v>
      </c>
      <c r="L88" s="896"/>
      <c r="M88" s="896">
        <v>1035091</v>
      </c>
      <c r="N88" s="896"/>
      <c r="O88" s="896"/>
      <c r="P88" s="896"/>
      <c r="Q88" s="896"/>
      <c r="R88" s="906">
        <v>1984839</v>
      </c>
      <c r="S88" s="904">
        <f>SUM(M88:R88)</f>
        <v>3019930</v>
      </c>
      <c r="T88" s="902">
        <f>SUM(J88:L88)/I88</f>
        <v>0.26839489349190215</v>
      </c>
      <c r="U88" s="884"/>
    </row>
    <row r="89" spans="1:21" s="873" customFormat="1" ht="15.75">
      <c r="A89" s="1519" t="str">
        <f>'[9]Bieu 06 - Ve Viec'!A89:S89</f>
        <v>9.3</v>
      </c>
      <c r="B89" s="1519"/>
      <c r="C89" s="1519"/>
      <c r="D89" s="1519"/>
      <c r="E89" s="1519"/>
      <c r="F89" s="1519"/>
      <c r="G89" s="1519"/>
      <c r="H89" s="1519"/>
      <c r="I89" s="1519"/>
      <c r="J89" s="1519"/>
      <c r="K89" s="1519"/>
      <c r="L89" s="1519"/>
      <c r="M89" s="1519"/>
      <c r="N89" s="1519"/>
      <c r="O89" s="1519"/>
      <c r="P89" s="1519"/>
      <c r="Q89" s="1519"/>
      <c r="R89" s="1519"/>
      <c r="S89" s="1519"/>
      <c r="T89" s="1519"/>
      <c r="U89" s="884"/>
    </row>
    <row r="90" spans="1:21" s="873" customFormat="1" ht="19.5">
      <c r="A90" s="1510" t="str">
        <f>M90</f>
        <v>Tây Ninh, ngày  ……..  tháng  ……..  năm  2019</v>
      </c>
      <c r="B90" s="1510"/>
      <c r="C90" s="1510"/>
      <c r="D90" s="1510"/>
      <c r="E90" s="1510"/>
      <c r="F90" s="923"/>
      <c r="G90" s="923"/>
      <c r="H90" s="924"/>
      <c r="I90" s="924"/>
      <c r="J90" s="923"/>
      <c r="K90" s="923"/>
      <c r="L90" s="923"/>
      <c r="M90" s="1510" t="s">
        <v>860</v>
      </c>
      <c r="N90" s="1510"/>
      <c r="O90" s="1510"/>
      <c r="P90" s="1510"/>
      <c r="Q90" s="1510"/>
      <c r="R90" s="1510"/>
      <c r="S90" s="1510"/>
      <c r="T90" s="1510"/>
      <c r="U90" s="884"/>
    </row>
    <row r="91" spans="1:21" s="873" customFormat="1" ht="18.75">
      <c r="A91" s="1503" t="s">
        <v>558</v>
      </c>
      <c r="B91" s="1503"/>
      <c r="C91" s="1503"/>
      <c r="D91" s="1503"/>
      <c r="E91" s="1503"/>
      <c r="F91" s="847"/>
      <c r="G91" s="847"/>
      <c r="H91" s="847"/>
      <c r="I91" s="847"/>
      <c r="J91" s="847"/>
      <c r="K91" s="847"/>
      <c r="L91" s="847"/>
      <c r="M91" s="1503" t="s">
        <v>801</v>
      </c>
      <c r="N91" s="1503"/>
      <c r="O91" s="1503"/>
      <c r="P91" s="1503"/>
      <c r="Q91" s="1503"/>
      <c r="R91" s="1503"/>
      <c r="S91" s="1503"/>
      <c r="T91" s="1503"/>
      <c r="U91" s="884"/>
    </row>
    <row r="92" spans="1:21" s="873" customFormat="1" ht="18.75">
      <c r="A92" s="756"/>
      <c r="B92" s="848"/>
      <c r="C92" s="847"/>
      <c r="D92" s="971"/>
      <c r="E92" s="756"/>
      <c r="F92" s="756"/>
      <c r="G92" s="756"/>
      <c r="H92" s="847"/>
      <c r="I92" s="847"/>
      <c r="J92" s="756"/>
      <c r="K92" s="756"/>
      <c r="L92" s="756"/>
      <c r="M92" s="1503"/>
      <c r="N92" s="1503"/>
      <c r="O92" s="1503"/>
      <c r="P92" s="1503"/>
      <c r="Q92" s="1503"/>
      <c r="R92" s="1503"/>
      <c r="S92" s="1503"/>
      <c r="T92" s="1503"/>
      <c r="U92" s="884"/>
    </row>
    <row r="93" spans="1:21" s="873" customFormat="1" ht="18.75">
      <c r="A93" s="756"/>
      <c r="B93" s="848"/>
      <c r="C93" s="847"/>
      <c r="D93" s="971"/>
      <c r="E93" s="756"/>
      <c r="F93" s="756"/>
      <c r="G93" s="756"/>
      <c r="H93" s="847"/>
      <c r="I93" s="847"/>
      <c r="J93" s="756"/>
      <c r="K93" s="756"/>
      <c r="L93" s="756"/>
      <c r="M93" s="756"/>
      <c r="N93" s="756"/>
      <c r="O93" s="756"/>
      <c r="P93" s="876"/>
      <c r="Q93" s="498"/>
      <c r="R93" s="933"/>
      <c r="S93" s="934"/>
      <c r="T93" s="932"/>
      <c r="U93" s="884"/>
    </row>
    <row r="94" spans="1:21" s="873" customFormat="1" ht="18.75">
      <c r="A94" s="756"/>
      <c r="B94" s="848"/>
      <c r="C94" s="847"/>
      <c r="D94" s="971"/>
      <c r="E94" s="756"/>
      <c r="F94" s="756"/>
      <c r="G94" s="756"/>
      <c r="H94" s="847"/>
      <c r="I94" s="847"/>
      <c r="J94" s="756"/>
      <c r="K94" s="756"/>
      <c r="L94" s="756"/>
      <c r="M94" s="756"/>
      <c r="N94" s="756"/>
      <c r="O94" s="756"/>
      <c r="P94" s="876"/>
      <c r="Q94" s="498"/>
      <c r="R94" s="933"/>
      <c r="S94" s="934"/>
      <c r="T94" s="932"/>
      <c r="U94" s="884"/>
    </row>
    <row r="95" spans="1:21" s="873" customFormat="1" ht="18.75">
      <c r="A95" s="756"/>
      <c r="B95" s="848"/>
      <c r="C95" s="847"/>
      <c r="D95" s="971"/>
      <c r="E95" s="756"/>
      <c r="F95" s="756"/>
      <c r="G95" s="756"/>
      <c r="H95" s="847"/>
      <c r="I95" s="847"/>
      <c r="J95" s="756"/>
      <c r="K95" s="756"/>
      <c r="L95" s="756"/>
      <c r="M95" s="756"/>
      <c r="N95" s="756"/>
      <c r="O95" s="756"/>
      <c r="P95" s="876"/>
      <c r="Q95" s="498"/>
      <c r="R95" s="933"/>
      <c r="S95" s="934"/>
      <c r="T95" s="932"/>
      <c r="U95" s="884"/>
    </row>
    <row r="96" spans="1:21" s="873" customFormat="1" ht="18.75">
      <c r="A96" s="756"/>
      <c r="B96" s="848"/>
      <c r="C96" s="847"/>
      <c r="D96" s="971"/>
      <c r="E96" s="756"/>
      <c r="F96" s="756"/>
      <c r="G96" s="756"/>
      <c r="H96" s="847"/>
      <c r="I96" s="847"/>
      <c r="J96" s="756"/>
      <c r="K96" s="756"/>
      <c r="L96" s="756"/>
      <c r="M96" s="756"/>
      <c r="N96" s="756"/>
      <c r="O96" s="756"/>
      <c r="P96" s="876"/>
      <c r="Q96" s="498"/>
      <c r="R96" s="933"/>
      <c r="S96" s="934"/>
      <c r="T96" s="932"/>
      <c r="U96" s="884"/>
    </row>
    <row r="97" spans="1:21" s="873" customFormat="1" ht="18.75">
      <c r="A97" s="756"/>
      <c r="B97" s="848"/>
      <c r="C97" s="847"/>
      <c r="D97" s="971"/>
      <c r="E97" s="756"/>
      <c r="F97" s="756"/>
      <c r="G97" s="756"/>
      <c r="H97" s="847"/>
      <c r="I97" s="847"/>
      <c r="J97" s="756"/>
      <c r="K97" s="756"/>
      <c r="L97" s="756"/>
      <c r="M97" s="756"/>
      <c r="N97" s="756"/>
      <c r="O97" s="756"/>
      <c r="P97" s="876"/>
      <c r="Q97" s="498"/>
      <c r="R97" s="933"/>
      <c r="S97" s="934"/>
      <c r="T97" s="932"/>
      <c r="U97" s="886"/>
    </row>
    <row r="98" spans="1:21" s="873" customFormat="1" ht="18.75">
      <c r="A98" s="756"/>
      <c r="B98" s="848"/>
      <c r="C98" s="847"/>
      <c r="D98" s="971"/>
      <c r="E98" s="756"/>
      <c r="F98" s="756"/>
      <c r="G98" s="756"/>
      <c r="H98" s="847"/>
      <c r="I98" s="847"/>
      <c r="J98" s="756"/>
      <c r="K98" s="756"/>
      <c r="L98" s="756"/>
      <c r="M98" s="756"/>
      <c r="N98" s="756"/>
      <c r="O98" s="756"/>
      <c r="P98" s="876"/>
      <c r="Q98" s="498"/>
      <c r="R98" s="933"/>
      <c r="S98" s="934"/>
      <c r="T98" s="932"/>
      <c r="U98" s="884"/>
    </row>
    <row r="99" spans="1:21" s="873" customFormat="1" ht="18.75">
      <c r="A99" s="1503" t="s">
        <v>670</v>
      </c>
      <c r="B99" s="1503"/>
      <c r="C99" s="1503"/>
      <c r="D99" s="1503"/>
      <c r="E99" s="1503"/>
      <c r="F99" s="847"/>
      <c r="G99" s="847"/>
      <c r="H99" s="847"/>
      <c r="I99" s="847"/>
      <c r="J99" s="847"/>
      <c r="K99" s="847"/>
      <c r="L99" s="847"/>
      <c r="M99" s="1503" t="s">
        <v>802</v>
      </c>
      <c r="N99" s="1503"/>
      <c r="O99" s="1503"/>
      <c r="P99" s="1503"/>
      <c r="Q99" s="1503"/>
      <c r="R99" s="1503"/>
      <c r="S99" s="1503"/>
      <c r="T99" s="1503"/>
      <c r="U99" s="884"/>
    </row>
    <row r="100" spans="1:21" s="873" customFormat="1" ht="18.75">
      <c r="A100" s="1503"/>
      <c r="B100" s="1503"/>
      <c r="C100" s="1503"/>
      <c r="D100" s="1503"/>
      <c r="E100" s="1503"/>
      <c r="F100" s="847"/>
      <c r="G100" s="847"/>
      <c r="H100" s="847"/>
      <c r="I100" s="847"/>
      <c r="J100" s="847"/>
      <c r="K100" s="847"/>
      <c r="L100" s="847"/>
      <c r="M100" s="1503"/>
      <c r="N100" s="1503"/>
      <c r="O100" s="1503"/>
      <c r="P100" s="1503"/>
      <c r="Q100" s="1503"/>
      <c r="R100" s="1503"/>
      <c r="S100" s="1503"/>
      <c r="T100" s="1503"/>
      <c r="U100" s="884"/>
    </row>
    <row r="101" spans="1:21" s="873" customFormat="1" ht="18.75">
      <c r="A101" s="1503"/>
      <c r="B101" s="1503"/>
      <c r="C101" s="1503"/>
      <c r="D101" s="1503"/>
      <c r="E101" s="1503"/>
      <c r="F101" s="847"/>
      <c r="G101" s="847"/>
      <c r="H101" s="847"/>
      <c r="I101" s="847"/>
      <c r="J101" s="847"/>
      <c r="K101" s="847"/>
      <c r="L101" s="847"/>
      <c r="M101" s="1503"/>
      <c r="N101" s="1503"/>
      <c r="O101" s="1503"/>
      <c r="P101" s="1503"/>
      <c r="Q101" s="1503"/>
      <c r="R101" s="1503"/>
      <c r="S101" s="1503"/>
      <c r="T101" s="1503"/>
      <c r="U101" s="884"/>
    </row>
    <row r="102" spans="1:21" s="873" customFormat="1" ht="18.75">
      <c r="A102" s="1503"/>
      <c r="B102" s="1503"/>
      <c r="C102" s="1503"/>
      <c r="D102" s="1503"/>
      <c r="E102" s="1503"/>
      <c r="F102" s="847"/>
      <c r="G102" s="847"/>
      <c r="H102" s="847"/>
      <c r="I102" s="847"/>
      <c r="J102" s="847"/>
      <c r="K102" s="847"/>
      <c r="L102" s="847"/>
      <c r="M102" s="1503"/>
      <c r="N102" s="1503"/>
      <c r="O102" s="1503"/>
      <c r="P102" s="1503"/>
      <c r="Q102" s="1503"/>
      <c r="R102" s="1503"/>
      <c r="S102" s="1503"/>
      <c r="T102" s="1503"/>
      <c r="U102" s="884"/>
    </row>
    <row r="103" spans="1:21" s="873" customFormat="1" ht="18.75">
      <c r="A103" s="1503"/>
      <c r="B103" s="1503"/>
      <c r="C103" s="1503"/>
      <c r="D103" s="1503"/>
      <c r="E103" s="1503"/>
      <c r="F103" s="847"/>
      <c r="G103" s="847"/>
      <c r="H103" s="847"/>
      <c r="I103" s="847"/>
      <c r="J103" s="847"/>
      <c r="K103" s="847"/>
      <c r="L103" s="847"/>
      <c r="M103" s="1503"/>
      <c r="N103" s="1503"/>
      <c r="O103" s="1503"/>
      <c r="P103" s="1503"/>
      <c r="Q103" s="1503"/>
      <c r="R103" s="1503"/>
      <c r="S103" s="1503"/>
      <c r="T103" s="1503"/>
      <c r="U103" s="884"/>
    </row>
    <row r="104" spans="1:21" s="873" customFormat="1" ht="18.75">
      <c r="A104" s="1503"/>
      <c r="B104" s="1503"/>
      <c r="C104" s="1503"/>
      <c r="D104" s="1503"/>
      <c r="E104" s="1503"/>
      <c r="F104" s="847"/>
      <c r="G104" s="847"/>
      <c r="H104" s="847"/>
      <c r="I104" s="847"/>
      <c r="J104" s="847"/>
      <c r="K104" s="847"/>
      <c r="L104" s="847"/>
      <c r="M104" s="1503"/>
      <c r="N104" s="1503"/>
      <c r="O104" s="1503"/>
      <c r="P104" s="1503"/>
      <c r="Q104" s="1503"/>
      <c r="R104" s="1503"/>
      <c r="S104" s="1503"/>
      <c r="T104" s="1503"/>
      <c r="U104" s="884"/>
    </row>
    <row r="105" spans="1:21" s="873" customFormat="1" ht="18.75">
      <c r="A105" s="756"/>
      <c r="B105" s="848"/>
      <c r="C105" s="847"/>
      <c r="D105" s="971"/>
      <c r="E105" s="756"/>
      <c r="F105" s="756"/>
      <c r="G105" s="756"/>
      <c r="H105" s="847"/>
      <c r="I105" s="847"/>
      <c r="J105" s="756"/>
      <c r="K105" s="756"/>
      <c r="L105" s="756"/>
      <c r="M105" s="756"/>
      <c r="N105" s="756"/>
      <c r="O105" s="756"/>
      <c r="P105" s="876"/>
      <c r="Q105" s="498"/>
      <c r="R105" s="933"/>
      <c r="S105" s="934"/>
      <c r="T105" s="932"/>
      <c r="U105" s="884"/>
    </row>
    <row r="106" spans="1:21" s="873" customFormat="1" ht="18.75">
      <c r="A106" s="756"/>
      <c r="B106" s="848"/>
      <c r="C106" s="847"/>
      <c r="D106" s="971"/>
      <c r="E106" s="756"/>
      <c r="F106" s="756"/>
      <c r="G106" s="756"/>
      <c r="H106" s="847"/>
      <c r="I106" s="847"/>
      <c r="J106" s="756"/>
      <c r="K106" s="756"/>
      <c r="L106" s="756"/>
      <c r="M106" s="756"/>
      <c r="N106" s="756"/>
      <c r="O106" s="756"/>
      <c r="P106" s="876"/>
      <c r="Q106" s="498"/>
      <c r="R106" s="933"/>
      <c r="S106" s="934"/>
      <c r="T106" s="932"/>
      <c r="U106" s="884"/>
    </row>
    <row r="107" spans="1:21" s="873" customFormat="1" ht="18.75">
      <c r="A107" s="1503"/>
      <c r="B107" s="1503"/>
      <c r="C107" s="1503"/>
      <c r="D107" s="1503"/>
      <c r="E107" s="1503"/>
      <c r="F107" s="847"/>
      <c r="G107" s="847"/>
      <c r="H107" s="847"/>
      <c r="I107" s="847"/>
      <c r="J107" s="847"/>
      <c r="K107" s="847"/>
      <c r="L107" s="847"/>
      <c r="M107" s="1503"/>
      <c r="N107" s="1503"/>
      <c r="O107" s="1503"/>
      <c r="P107" s="1503"/>
      <c r="Q107" s="1503"/>
      <c r="R107" s="1503"/>
      <c r="S107" s="1503"/>
      <c r="T107" s="1503"/>
      <c r="U107" s="884"/>
    </row>
    <row r="108" spans="1:21" s="873" customFormat="1" ht="18.75">
      <c r="A108" s="1503"/>
      <c r="B108" s="1503"/>
      <c r="C108" s="1503"/>
      <c r="D108" s="1503"/>
      <c r="E108" s="1503"/>
      <c r="F108" s="847"/>
      <c r="G108" s="847"/>
      <c r="H108" s="847"/>
      <c r="I108" s="847"/>
      <c r="J108" s="847"/>
      <c r="K108" s="847"/>
      <c r="L108" s="847"/>
      <c r="M108" s="1503"/>
      <c r="N108" s="1503"/>
      <c r="O108" s="1503"/>
      <c r="P108" s="1503"/>
      <c r="Q108" s="1503"/>
      <c r="R108" s="1503"/>
      <c r="S108" s="1503"/>
      <c r="T108" s="1503"/>
      <c r="U108" s="884"/>
    </row>
    <row r="109" spans="1:21" s="873" customFormat="1" ht="18.75">
      <c r="A109" s="756"/>
      <c r="B109" s="848"/>
      <c r="C109" s="847"/>
      <c r="D109" s="971"/>
      <c r="E109" s="756"/>
      <c r="F109" s="756"/>
      <c r="G109" s="756"/>
      <c r="H109" s="847"/>
      <c r="I109" s="847"/>
      <c r="J109" s="756"/>
      <c r="K109" s="756"/>
      <c r="L109" s="756"/>
      <c r="M109" s="756"/>
      <c r="N109" s="756"/>
      <c r="O109" s="756"/>
      <c r="P109" s="876"/>
      <c r="Q109" s="498"/>
      <c r="R109" s="933"/>
      <c r="S109" s="934"/>
      <c r="T109" s="932"/>
      <c r="U109" s="884"/>
    </row>
    <row r="110" spans="1:20" ht="18.75">
      <c r="A110" s="1503"/>
      <c r="B110" s="1503"/>
      <c r="C110" s="1503"/>
      <c r="D110" s="1503"/>
      <c r="E110" s="1503"/>
      <c r="F110" s="847"/>
      <c r="G110" s="847"/>
      <c r="H110" s="847"/>
      <c r="I110" s="847"/>
      <c r="J110" s="847"/>
      <c r="K110" s="847"/>
      <c r="L110" s="847"/>
      <c r="M110" s="1503"/>
      <c r="N110" s="1503"/>
      <c r="O110" s="1503"/>
      <c r="P110" s="1503"/>
      <c r="Q110" s="1503"/>
      <c r="R110" s="1503"/>
      <c r="S110" s="1503"/>
      <c r="T110" s="1503"/>
    </row>
    <row r="111" spans="1:20" ht="18.75">
      <c r="A111" s="756"/>
      <c r="B111" s="848"/>
      <c r="C111" s="847"/>
      <c r="D111" s="971"/>
      <c r="E111" s="756"/>
      <c r="F111" s="756"/>
      <c r="G111" s="756"/>
      <c r="H111" s="847"/>
      <c r="I111" s="847"/>
      <c r="J111" s="756"/>
      <c r="K111" s="756"/>
      <c r="L111" s="756"/>
      <c r="M111" s="756"/>
      <c r="N111" s="756"/>
      <c r="O111" s="756"/>
      <c r="P111" s="876"/>
      <c r="Q111" s="498"/>
      <c r="R111" s="933"/>
      <c r="S111" s="934"/>
      <c r="T111" s="932"/>
    </row>
    <row r="112" spans="1:20" ht="18.75">
      <c r="A112" s="756"/>
      <c r="B112" s="848"/>
      <c r="C112" s="847"/>
      <c r="D112" s="971"/>
      <c r="E112" s="756"/>
      <c r="F112" s="756"/>
      <c r="G112" s="756"/>
      <c r="H112" s="847"/>
      <c r="I112" s="847"/>
      <c r="J112" s="756"/>
      <c r="K112" s="756"/>
      <c r="L112" s="756"/>
      <c r="M112" s="756"/>
      <c r="N112" s="756"/>
      <c r="O112" s="756"/>
      <c r="P112" s="876"/>
      <c r="Q112" s="498"/>
      <c r="R112" s="933"/>
      <c r="S112" s="934"/>
      <c r="T112" s="932"/>
    </row>
    <row r="113" spans="1:20" ht="18.75">
      <c r="A113" s="1503"/>
      <c r="B113" s="1503"/>
      <c r="C113" s="1503"/>
      <c r="D113" s="1503"/>
      <c r="E113" s="1503"/>
      <c r="F113" s="847"/>
      <c r="G113" s="847"/>
      <c r="H113" s="847"/>
      <c r="I113" s="847"/>
      <c r="J113" s="847"/>
      <c r="K113" s="847"/>
      <c r="L113" s="847"/>
      <c r="M113" s="1503"/>
      <c r="N113" s="1503"/>
      <c r="O113" s="1503"/>
      <c r="P113" s="1503"/>
      <c r="Q113" s="1503"/>
      <c r="R113" s="1503"/>
      <c r="S113" s="1503"/>
      <c r="T113" s="1503"/>
    </row>
    <row r="114" ht="18.75">
      <c r="C114" s="1046">
        <f>C11-'03'!C11-'04'!C11</f>
        <v>0</v>
      </c>
    </row>
    <row r="115" ht="18.75">
      <c r="C115" s="1046">
        <f>C11-'05'!C11</f>
        <v>0</v>
      </c>
    </row>
  </sheetData>
  <sheetProtection/>
  <mergeCells count="52">
    <mergeCell ref="A89:T89"/>
    <mergeCell ref="A90:E90"/>
    <mergeCell ref="M90:T90"/>
    <mergeCell ref="A99:E99"/>
    <mergeCell ref="M99:T99"/>
    <mergeCell ref="A101:E101"/>
    <mergeCell ref="M101:T101"/>
    <mergeCell ref="A102:E102"/>
    <mergeCell ref="M102:T102"/>
    <mergeCell ref="A113:E113"/>
    <mergeCell ref="M113:T113"/>
    <mergeCell ref="A110:E110"/>
    <mergeCell ref="M110:T110"/>
    <mergeCell ref="A108:E108"/>
    <mergeCell ref="M108:T108"/>
    <mergeCell ref="M104:T104"/>
    <mergeCell ref="H6:R6"/>
    <mergeCell ref="R7:R9"/>
    <mergeCell ref="D7:E7"/>
    <mergeCell ref="J8:Q8"/>
    <mergeCell ref="A107:E107"/>
    <mergeCell ref="M107:T107"/>
    <mergeCell ref="A104:E104"/>
    <mergeCell ref="D8:D9"/>
    <mergeCell ref="A103:E103"/>
    <mergeCell ref="M103:T103"/>
    <mergeCell ref="A3:D3"/>
    <mergeCell ref="A2:D2"/>
    <mergeCell ref="A6:B9"/>
    <mergeCell ref="C7:C9"/>
    <mergeCell ref="E8:E9"/>
    <mergeCell ref="Q2:T2"/>
    <mergeCell ref="Q4:T4"/>
    <mergeCell ref="S6:S9"/>
    <mergeCell ref="I8:I9"/>
    <mergeCell ref="A91:E91"/>
    <mergeCell ref="C6:E6"/>
    <mergeCell ref="Q5:T5"/>
    <mergeCell ref="H7:H9"/>
    <mergeCell ref="T6:T9"/>
    <mergeCell ref="E1:P1"/>
    <mergeCell ref="E2:P2"/>
    <mergeCell ref="E3:P3"/>
    <mergeCell ref="F6:F9"/>
    <mergeCell ref="G6:G9"/>
    <mergeCell ref="M91:T91"/>
    <mergeCell ref="A100:E100"/>
    <mergeCell ref="M100:T100"/>
    <mergeCell ref="I7:Q7"/>
    <mergeCell ref="A10:B10"/>
    <mergeCell ref="A11:B11"/>
    <mergeCell ref="M92:T92"/>
  </mergeCells>
  <printOptions horizontalCentered="1"/>
  <pageMargins left="0.24" right="0" top="0" bottom="0" header="0.511811023622047" footer="0.275590551181102"/>
  <pageSetup horizontalDpi="600" verticalDpi="600" orientation="portrait" paperSize="9" scale="30"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O38"/>
  <sheetViews>
    <sheetView view="pageBreakPreview" zoomScale="70" zoomScaleSheetLayoutView="70" zoomScalePageLayoutView="0" workbookViewId="0" topLeftCell="A1">
      <selection activeCell="J23" sqref="J23:N23"/>
    </sheetView>
  </sheetViews>
  <sheetFormatPr defaultColWidth="9.00390625" defaultRowHeight="15.75"/>
  <cols>
    <col min="1" max="1" width="3.75390625" style="521" customWidth="1"/>
    <col min="2" max="2" width="29.75390625" style="521" customWidth="1"/>
    <col min="3" max="3" width="7.50390625" style="521" customWidth="1"/>
    <col min="4" max="4" width="12.375" style="521" customWidth="1"/>
    <col min="5" max="5" width="6.25390625" style="521" customWidth="1"/>
    <col min="6" max="6" width="9.75390625" style="521" customWidth="1"/>
    <col min="7" max="7" width="8.00390625" style="521" customWidth="1"/>
    <col min="8" max="8" width="11.25390625" style="521" customWidth="1"/>
    <col min="9" max="9" width="7.125" style="521" customWidth="1"/>
    <col min="10" max="10" width="11.25390625" style="521" customWidth="1"/>
    <col min="11" max="11" width="7.375" style="521" customWidth="1"/>
    <col min="12" max="12" width="11.75390625" style="521" customWidth="1"/>
    <col min="13" max="13" width="6.00390625" style="521" customWidth="1"/>
    <col min="14" max="14" width="10.125" style="521" customWidth="1"/>
    <col min="15" max="15" width="9.00390625" style="953" customWidth="1"/>
    <col min="16" max="16384" width="9.00390625" style="521" customWidth="1"/>
  </cols>
  <sheetData>
    <row r="1" spans="1:14" ht="18" customHeight="1">
      <c r="A1" s="1535" t="s">
        <v>36</v>
      </c>
      <c r="B1" s="1535"/>
      <c r="C1" s="1535"/>
      <c r="D1" s="1535"/>
      <c r="E1" s="1536" t="s">
        <v>577</v>
      </c>
      <c r="F1" s="1536"/>
      <c r="G1" s="1536"/>
      <c r="H1" s="1536"/>
      <c r="I1" s="1536"/>
      <c r="J1" s="1536"/>
      <c r="K1" s="1536"/>
      <c r="L1" s="520" t="s">
        <v>578</v>
      </c>
      <c r="M1" s="520"/>
      <c r="N1" s="520"/>
    </row>
    <row r="2" spans="1:14" ht="15.75" customHeight="1">
      <c r="A2" s="1537" t="s">
        <v>344</v>
      </c>
      <c r="B2" s="1538"/>
      <c r="C2" s="1538"/>
      <c r="D2" s="1538"/>
      <c r="E2" s="1536"/>
      <c r="F2" s="1536"/>
      <c r="G2" s="1536"/>
      <c r="H2" s="1536"/>
      <c r="I2" s="1536"/>
      <c r="J2" s="1536"/>
      <c r="K2" s="1536"/>
      <c r="L2" s="1539" t="str">
        <f>'Thong tin'!B5</f>
        <v>Cục THADS tỉnh Tây Ninh</v>
      </c>
      <c r="M2" s="1539"/>
      <c r="N2" s="1539"/>
    </row>
    <row r="3" spans="1:14" ht="16.5" customHeight="1">
      <c r="A3" s="1537" t="s">
        <v>345</v>
      </c>
      <c r="B3" s="1538"/>
      <c r="C3" s="1538"/>
      <c r="D3" s="1538"/>
      <c r="E3" s="1540" t="str">
        <f>'Thong tin'!B4</f>
        <v>03 tháng / Năm 2020 (từ 01/10/2019 đến 31/12/2019)</v>
      </c>
      <c r="F3" s="1540"/>
      <c r="G3" s="1540"/>
      <c r="H3" s="1540"/>
      <c r="I3" s="1540"/>
      <c r="J3" s="1540"/>
      <c r="K3" s="523"/>
      <c r="L3" s="1541" t="s">
        <v>702</v>
      </c>
      <c r="M3" s="1541"/>
      <c r="N3" s="1541"/>
    </row>
    <row r="4" spans="1:14" ht="15.75" customHeight="1">
      <c r="A4" s="1547" t="s">
        <v>364</v>
      </c>
      <c r="B4" s="1547"/>
      <c r="C4" s="1547"/>
      <c r="D4" s="1547"/>
      <c r="E4" s="525"/>
      <c r="F4" s="526"/>
      <c r="G4" s="526"/>
      <c r="H4" s="526"/>
      <c r="I4" s="526"/>
      <c r="J4" s="526"/>
      <c r="L4" s="1548" t="s">
        <v>671</v>
      </c>
      <c r="M4" s="1548"/>
      <c r="N4" s="1548"/>
    </row>
    <row r="5" spans="1:14" ht="18" customHeight="1">
      <c r="A5" s="526"/>
      <c r="D5" s="1549"/>
      <c r="E5" s="1549"/>
      <c r="F5" s="1549"/>
      <c r="G5" s="1549"/>
      <c r="H5" s="1549"/>
      <c r="I5" s="1549"/>
      <c r="J5" s="1549"/>
      <c r="K5" s="1549"/>
      <c r="L5" s="527" t="s">
        <v>365</v>
      </c>
      <c r="M5" s="527"/>
      <c r="N5" s="527"/>
    </row>
    <row r="6" spans="1:14" ht="18" customHeight="1">
      <c r="A6" s="1550" t="s">
        <v>72</v>
      </c>
      <c r="B6" s="1551"/>
      <c r="C6" s="1554" t="s">
        <v>366</v>
      </c>
      <c r="D6" s="1554"/>
      <c r="E6" s="1554"/>
      <c r="F6" s="1554"/>
      <c r="G6" s="1532" t="s">
        <v>7</v>
      </c>
      <c r="H6" s="1533"/>
      <c r="I6" s="1533"/>
      <c r="J6" s="1533"/>
      <c r="K6" s="1533"/>
      <c r="L6" s="1533"/>
      <c r="M6" s="1533"/>
      <c r="N6" s="1534"/>
    </row>
    <row r="7" spans="1:14" ht="42" customHeight="1">
      <c r="A7" s="1552"/>
      <c r="B7" s="1553"/>
      <c r="C7" s="1554"/>
      <c r="D7" s="1554"/>
      <c r="E7" s="1554"/>
      <c r="F7" s="1554"/>
      <c r="G7" s="1532" t="s">
        <v>368</v>
      </c>
      <c r="H7" s="1533"/>
      <c r="I7" s="1533"/>
      <c r="J7" s="1534"/>
      <c r="K7" s="1532" t="s">
        <v>110</v>
      </c>
      <c r="L7" s="1533"/>
      <c r="M7" s="1533"/>
      <c r="N7" s="1534"/>
    </row>
    <row r="8" spans="1:14" ht="28.5" customHeight="1">
      <c r="A8" s="1552"/>
      <c r="B8" s="1553"/>
      <c r="C8" s="1532" t="s">
        <v>107</v>
      </c>
      <c r="D8" s="1534"/>
      <c r="E8" s="1532" t="s">
        <v>106</v>
      </c>
      <c r="F8" s="1534"/>
      <c r="G8" s="1532" t="s">
        <v>108</v>
      </c>
      <c r="H8" s="1542"/>
      <c r="I8" s="1532" t="s">
        <v>109</v>
      </c>
      <c r="J8" s="1542"/>
      <c r="K8" s="1532" t="s">
        <v>111</v>
      </c>
      <c r="L8" s="1542"/>
      <c r="M8" s="1532" t="s">
        <v>112</v>
      </c>
      <c r="N8" s="1542"/>
    </row>
    <row r="9" spans="1:14" ht="24.75" customHeight="1">
      <c r="A9" s="1552"/>
      <c r="B9" s="1553"/>
      <c r="C9" s="680" t="s">
        <v>3</v>
      </c>
      <c r="D9" s="679" t="s">
        <v>10</v>
      </c>
      <c r="E9" s="679" t="s">
        <v>3</v>
      </c>
      <c r="F9" s="679" t="s">
        <v>10</v>
      </c>
      <c r="G9" s="679" t="s">
        <v>3</v>
      </c>
      <c r="H9" s="679" t="s">
        <v>10</v>
      </c>
      <c r="I9" s="679" t="s">
        <v>3</v>
      </c>
      <c r="J9" s="679" t="s">
        <v>10</v>
      </c>
      <c r="K9" s="679" t="s">
        <v>3</v>
      </c>
      <c r="L9" s="679" t="s">
        <v>10</v>
      </c>
      <c r="M9" s="679" t="s">
        <v>3</v>
      </c>
      <c r="N9" s="679" t="s">
        <v>10</v>
      </c>
    </row>
    <row r="10" spans="1:15" s="529" customFormat="1" ht="18" customHeight="1">
      <c r="A10" s="1557" t="s">
        <v>6</v>
      </c>
      <c r="B10" s="1557"/>
      <c r="C10" s="528">
        <v>1</v>
      </c>
      <c r="D10" s="528">
        <v>2</v>
      </c>
      <c r="E10" s="528">
        <v>3</v>
      </c>
      <c r="F10" s="528">
        <v>4</v>
      </c>
      <c r="G10" s="528">
        <v>5</v>
      </c>
      <c r="H10" s="528">
        <v>6</v>
      </c>
      <c r="I10" s="528">
        <v>7</v>
      </c>
      <c r="J10" s="528">
        <v>8</v>
      </c>
      <c r="K10" s="528">
        <v>9</v>
      </c>
      <c r="L10" s="528">
        <v>10</v>
      </c>
      <c r="M10" s="528">
        <v>11</v>
      </c>
      <c r="N10" s="528">
        <v>12</v>
      </c>
      <c r="O10" s="954"/>
    </row>
    <row r="11" spans="1:15" s="529" customFormat="1" ht="28.5" customHeight="1">
      <c r="A11" s="1543" t="s">
        <v>38</v>
      </c>
      <c r="B11" s="1544"/>
      <c r="C11" s="1045">
        <f>SUM(C12:C21)</f>
        <v>0</v>
      </c>
      <c r="D11" s="1045">
        <f aca="true" t="shared" si="0" ref="D11:N11">SUM(D12:D21)</f>
        <v>0</v>
      </c>
      <c r="E11" s="1045">
        <f>SUM(E12:E21)</f>
        <v>0</v>
      </c>
      <c r="F11" s="1045">
        <f t="shared" si="0"/>
        <v>0</v>
      </c>
      <c r="G11" s="1045">
        <f>SUM(G12:G21)</f>
        <v>0</v>
      </c>
      <c r="H11" s="1045">
        <f t="shared" si="0"/>
        <v>0</v>
      </c>
      <c r="I11" s="1045">
        <f>SUM(I12:I21)</f>
        <v>0</v>
      </c>
      <c r="J11" s="1045">
        <f t="shared" si="0"/>
        <v>0</v>
      </c>
      <c r="K11" s="1045">
        <f t="shared" si="0"/>
        <v>0</v>
      </c>
      <c r="L11" s="1045">
        <f t="shared" si="0"/>
        <v>0</v>
      </c>
      <c r="M11" s="1045">
        <f t="shared" si="0"/>
        <v>0</v>
      </c>
      <c r="N11" s="1045">
        <f t="shared" si="0"/>
        <v>0</v>
      </c>
      <c r="O11" s="954"/>
    </row>
    <row r="12" spans="1:15" s="529" customFormat="1" ht="18" customHeight="1">
      <c r="A12" s="757">
        <v>1</v>
      </c>
      <c r="B12" s="758" t="s">
        <v>673</v>
      </c>
      <c r="C12" s="844">
        <f>G12+K12</f>
        <v>0</v>
      </c>
      <c r="D12" s="844">
        <f>H12+L12</f>
        <v>0</v>
      </c>
      <c r="E12" s="844">
        <f>I12+M12</f>
        <v>0</v>
      </c>
      <c r="F12" s="844">
        <f>J12+N12</f>
        <v>0</v>
      </c>
      <c r="G12" s="845"/>
      <c r="H12" s="845"/>
      <c r="I12" s="845"/>
      <c r="J12" s="845"/>
      <c r="K12" s="845"/>
      <c r="L12" s="845"/>
      <c r="M12" s="845"/>
      <c r="N12" s="845"/>
      <c r="O12" s="954"/>
    </row>
    <row r="13" spans="1:15" s="529" customFormat="1" ht="18" customHeight="1">
      <c r="A13" s="757">
        <v>2</v>
      </c>
      <c r="B13" s="758" t="s">
        <v>674</v>
      </c>
      <c r="C13" s="844">
        <f aca="true" t="shared" si="1" ref="C13:F21">G13+K13</f>
        <v>0</v>
      </c>
      <c r="D13" s="844">
        <f t="shared" si="1"/>
        <v>0</v>
      </c>
      <c r="E13" s="844">
        <f t="shared" si="1"/>
        <v>0</v>
      </c>
      <c r="F13" s="844">
        <f t="shared" si="1"/>
        <v>0</v>
      </c>
      <c r="G13" s="845"/>
      <c r="H13" s="845"/>
      <c r="I13" s="845"/>
      <c r="J13" s="845"/>
      <c r="K13" s="845"/>
      <c r="L13" s="845"/>
      <c r="M13" s="845"/>
      <c r="N13" s="845"/>
      <c r="O13" s="954"/>
    </row>
    <row r="14" spans="1:15" s="529" customFormat="1" ht="18" customHeight="1">
      <c r="A14" s="757">
        <v>3</v>
      </c>
      <c r="B14" s="758" t="s">
        <v>675</v>
      </c>
      <c r="C14" s="844">
        <f t="shared" si="1"/>
        <v>0</v>
      </c>
      <c r="D14" s="844">
        <f t="shared" si="1"/>
        <v>0</v>
      </c>
      <c r="E14" s="844">
        <f t="shared" si="1"/>
        <v>0</v>
      </c>
      <c r="F14" s="844">
        <f t="shared" si="1"/>
        <v>0</v>
      </c>
      <c r="G14" s="845"/>
      <c r="H14" s="845"/>
      <c r="I14" s="845"/>
      <c r="J14" s="845"/>
      <c r="K14" s="845"/>
      <c r="L14" s="845"/>
      <c r="M14" s="845"/>
      <c r="N14" s="845"/>
      <c r="O14" s="954"/>
    </row>
    <row r="15" spans="1:15" s="529" customFormat="1" ht="18" customHeight="1">
      <c r="A15" s="757">
        <v>4</v>
      </c>
      <c r="B15" s="758" t="s">
        <v>676</v>
      </c>
      <c r="C15" s="844">
        <f t="shared" si="1"/>
        <v>0</v>
      </c>
      <c r="D15" s="844">
        <f t="shared" si="1"/>
        <v>0</v>
      </c>
      <c r="E15" s="844">
        <f>I15+M15</f>
        <v>0</v>
      </c>
      <c r="F15" s="844">
        <f t="shared" si="1"/>
        <v>0</v>
      </c>
      <c r="G15" s="845"/>
      <c r="H15" s="845"/>
      <c r="I15" s="845"/>
      <c r="J15" s="845"/>
      <c r="K15" s="845"/>
      <c r="L15" s="845"/>
      <c r="M15" s="845"/>
      <c r="N15" s="845"/>
      <c r="O15" s="954"/>
    </row>
    <row r="16" spans="1:15" s="529" customFormat="1" ht="18" customHeight="1">
      <c r="A16" s="757">
        <v>5</v>
      </c>
      <c r="B16" s="758" t="s">
        <v>677</v>
      </c>
      <c r="C16" s="844">
        <f t="shared" si="1"/>
        <v>0</v>
      </c>
      <c r="D16" s="844">
        <f t="shared" si="1"/>
        <v>0</v>
      </c>
      <c r="E16" s="844">
        <f t="shared" si="1"/>
        <v>0</v>
      </c>
      <c r="F16" s="844">
        <f t="shared" si="1"/>
        <v>0</v>
      </c>
      <c r="G16" s="845"/>
      <c r="H16" s="845"/>
      <c r="I16" s="845"/>
      <c r="J16" s="845"/>
      <c r="K16" s="845"/>
      <c r="L16" s="845"/>
      <c r="M16" s="845"/>
      <c r="N16" s="845"/>
      <c r="O16" s="954"/>
    </row>
    <row r="17" spans="1:15" s="529" customFormat="1" ht="18" customHeight="1">
      <c r="A17" s="757">
        <v>6</v>
      </c>
      <c r="B17" s="758" t="s">
        <v>678</v>
      </c>
      <c r="C17" s="844">
        <f t="shared" si="1"/>
        <v>0</v>
      </c>
      <c r="D17" s="844">
        <f t="shared" si="1"/>
        <v>0</v>
      </c>
      <c r="E17" s="844">
        <f t="shared" si="1"/>
        <v>0</v>
      </c>
      <c r="F17" s="844">
        <f t="shared" si="1"/>
        <v>0</v>
      </c>
      <c r="G17" s="845"/>
      <c r="H17" s="845"/>
      <c r="I17" s="845"/>
      <c r="J17" s="845"/>
      <c r="K17" s="845"/>
      <c r="L17" s="845"/>
      <c r="M17" s="845"/>
      <c r="N17" s="845"/>
      <c r="O17" s="954" t="s">
        <v>804</v>
      </c>
    </row>
    <row r="18" spans="1:15" s="529" customFormat="1" ht="18" customHeight="1">
      <c r="A18" s="757">
        <v>7</v>
      </c>
      <c r="B18" s="758" t="s">
        <v>679</v>
      </c>
      <c r="C18" s="844">
        <f t="shared" si="1"/>
        <v>0</v>
      </c>
      <c r="D18" s="844">
        <f t="shared" si="1"/>
        <v>0</v>
      </c>
      <c r="E18" s="844">
        <f>I18+M18</f>
        <v>0</v>
      </c>
      <c r="F18" s="844">
        <f>J18+N18</f>
        <v>0</v>
      </c>
      <c r="G18" s="845"/>
      <c r="H18" s="845"/>
      <c r="I18" s="845"/>
      <c r="J18" s="845"/>
      <c r="K18" s="845"/>
      <c r="L18" s="845"/>
      <c r="M18" s="845"/>
      <c r="N18" s="845"/>
      <c r="O18" s="954"/>
    </row>
    <row r="19" spans="1:15" s="529" customFormat="1" ht="18" customHeight="1">
      <c r="A19" s="757">
        <v>8</v>
      </c>
      <c r="B19" s="758" t="s">
        <v>680</v>
      </c>
      <c r="C19" s="844">
        <f t="shared" si="1"/>
        <v>0</v>
      </c>
      <c r="D19" s="844">
        <f t="shared" si="1"/>
        <v>0</v>
      </c>
      <c r="E19" s="844">
        <f t="shared" si="1"/>
        <v>0</v>
      </c>
      <c r="F19" s="844">
        <f t="shared" si="1"/>
        <v>0</v>
      </c>
      <c r="G19" s="845"/>
      <c r="H19" s="845"/>
      <c r="I19" s="845"/>
      <c r="J19" s="845"/>
      <c r="K19" s="845"/>
      <c r="L19" s="845"/>
      <c r="M19" s="845"/>
      <c r="N19" s="845"/>
      <c r="O19" s="954"/>
    </row>
    <row r="20" spans="1:15" s="529" customFormat="1" ht="18" customHeight="1">
      <c r="A20" s="757">
        <v>9</v>
      </c>
      <c r="B20" s="758" t="s">
        <v>681</v>
      </c>
      <c r="C20" s="844">
        <f t="shared" si="1"/>
        <v>0</v>
      </c>
      <c r="D20" s="844">
        <f t="shared" si="1"/>
        <v>0</v>
      </c>
      <c r="E20" s="844">
        <f t="shared" si="1"/>
        <v>0</v>
      </c>
      <c r="F20" s="844">
        <f t="shared" si="1"/>
        <v>0</v>
      </c>
      <c r="G20" s="845"/>
      <c r="H20" s="845"/>
      <c r="I20" s="845"/>
      <c r="J20" s="845"/>
      <c r="K20" s="1062"/>
      <c r="L20" s="1062"/>
      <c r="M20" s="1062"/>
      <c r="N20" s="1062"/>
      <c r="O20" s="954"/>
    </row>
    <row r="21" spans="1:15" s="529" customFormat="1" ht="18" customHeight="1">
      <c r="A21" s="757">
        <v>10</v>
      </c>
      <c r="B21" s="758" t="s">
        <v>682</v>
      </c>
      <c r="C21" s="844">
        <f>G21+K21</f>
        <v>0</v>
      </c>
      <c r="D21" s="844">
        <f t="shared" si="1"/>
        <v>0</v>
      </c>
      <c r="E21" s="844">
        <f t="shared" si="1"/>
        <v>0</v>
      </c>
      <c r="F21" s="844">
        <f t="shared" si="1"/>
        <v>0</v>
      </c>
      <c r="G21" s="845"/>
      <c r="H21" s="845"/>
      <c r="I21" s="845"/>
      <c r="J21" s="845"/>
      <c r="K21" s="845"/>
      <c r="L21" s="845"/>
      <c r="M21" s="845"/>
      <c r="N21" s="845"/>
      <c r="O21" s="954"/>
    </row>
    <row r="22" spans="1:15" s="529" customFormat="1" ht="18" customHeight="1">
      <c r="A22" s="761"/>
      <c r="B22" s="762"/>
      <c r="C22" s="763"/>
      <c r="D22" s="763"/>
      <c r="E22" s="763"/>
      <c r="F22" s="763"/>
      <c r="G22" s="763"/>
      <c r="H22" s="763"/>
      <c r="I22" s="763"/>
      <c r="J22" s="763"/>
      <c r="K22" s="763"/>
      <c r="L22" s="763"/>
      <c r="M22" s="763"/>
      <c r="N22" s="763"/>
      <c r="O22" s="954"/>
    </row>
    <row r="23" spans="1:15" s="531" customFormat="1" ht="23.25" customHeight="1">
      <c r="A23" s="521"/>
      <c r="B23" s="1036"/>
      <c r="C23" s="1036"/>
      <c r="D23" s="1036"/>
      <c r="E23" s="1036"/>
      <c r="F23" s="681"/>
      <c r="G23" s="682"/>
      <c r="H23" s="682"/>
      <c r="I23" s="682"/>
      <c r="J23" s="1545" t="str">
        <f>'Thong tin'!B9</f>
        <v>Tây Ninh, ngày ……  tháng ……... năm 2020</v>
      </c>
      <c r="K23" s="1545"/>
      <c r="L23" s="1545"/>
      <c r="M23" s="1545"/>
      <c r="N23" s="1545"/>
      <c r="O23" s="955"/>
    </row>
    <row r="24" spans="1:15" s="533" customFormat="1" ht="19.5">
      <c r="A24" s="532"/>
      <c r="B24" s="1546" t="s">
        <v>43</v>
      </c>
      <c r="C24" s="1546"/>
      <c r="D24" s="1546"/>
      <c r="E24" s="1546"/>
      <c r="F24" s="683"/>
      <c r="G24" s="684"/>
      <c r="H24" s="684"/>
      <c r="I24" s="684"/>
      <c r="J24" s="1546" t="str">
        <f>'Thong tin'!B8</f>
        <v>CỤC TRƯỞNG</v>
      </c>
      <c r="K24" s="1546"/>
      <c r="L24" s="1546"/>
      <c r="M24" s="1546"/>
      <c r="N24" s="1546"/>
      <c r="O24" s="956"/>
    </row>
    <row r="25" spans="1:15" s="533" customFormat="1" ht="24.75" customHeight="1">
      <c r="A25" s="532"/>
      <c r="B25" s="1556"/>
      <c r="C25" s="1556"/>
      <c r="D25" s="1556"/>
      <c r="E25" s="683"/>
      <c r="F25" s="683"/>
      <c r="G25" s="684"/>
      <c r="H25" s="684"/>
      <c r="I25" s="684"/>
      <c r="J25" s="1555"/>
      <c r="K25" s="1555"/>
      <c r="L25" s="1555"/>
      <c r="M25" s="1555"/>
      <c r="N25" s="1555"/>
      <c r="O25" s="956"/>
    </row>
    <row r="26" spans="1:15" s="533" customFormat="1" ht="24.75" customHeight="1">
      <c r="A26" s="532"/>
      <c r="B26" s="1546"/>
      <c r="C26" s="1546"/>
      <c r="D26" s="1546"/>
      <c r="E26" s="1546"/>
      <c r="F26" s="683"/>
      <c r="G26" s="684"/>
      <c r="H26" s="684"/>
      <c r="I26" s="684"/>
      <c r="J26" s="683"/>
      <c r="K26" s="1546"/>
      <c r="L26" s="1546"/>
      <c r="M26" s="1546"/>
      <c r="N26" s="683"/>
      <c r="O26" s="956"/>
    </row>
    <row r="27" spans="1:15" s="533" customFormat="1" ht="24.75" customHeight="1">
      <c r="A27" s="532"/>
      <c r="B27" s="683"/>
      <c r="C27" s="683"/>
      <c r="D27" s="683"/>
      <c r="E27" s="683"/>
      <c r="F27" s="683"/>
      <c r="G27" s="684"/>
      <c r="H27" s="684"/>
      <c r="I27" s="684"/>
      <c r="J27" s="683"/>
      <c r="K27" s="683"/>
      <c r="L27" s="683"/>
      <c r="M27" s="683"/>
      <c r="N27" s="683"/>
      <c r="O27" s="956"/>
    </row>
    <row r="28" spans="2:14" ht="24.75" customHeight="1">
      <c r="B28" s="685"/>
      <c r="C28" s="685"/>
      <c r="D28" s="685"/>
      <c r="E28" s="685"/>
      <c r="F28" s="685"/>
      <c r="G28" s="685"/>
      <c r="H28" s="685"/>
      <c r="I28" s="685"/>
      <c r="J28" s="685"/>
      <c r="K28" s="685"/>
      <c r="L28" s="685"/>
      <c r="M28" s="685"/>
      <c r="N28" s="685"/>
    </row>
    <row r="29" spans="2:14" ht="24.75" customHeight="1">
      <c r="B29" s="1555" t="str">
        <f>'Thong tin'!B6</f>
        <v>Đỗ Trung Hậu</v>
      </c>
      <c r="C29" s="1555"/>
      <c r="D29" s="1555"/>
      <c r="E29" s="1555"/>
      <c r="F29" s="685"/>
      <c r="G29" s="685"/>
      <c r="H29" s="685"/>
      <c r="I29" s="685"/>
      <c r="J29" s="1555" t="str">
        <f>'Thong tin'!B7</f>
        <v>Võ Xuân Biên</v>
      </c>
      <c r="K29" s="1555"/>
      <c r="L29" s="1555"/>
      <c r="M29" s="1555"/>
      <c r="N29" s="1555"/>
    </row>
    <row r="30" spans="2:14" ht="18.75">
      <c r="B30" s="537"/>
      <c r="C30" s="535"/>
      <c r="D30" s="535"/>
      <c r="E30" s="535"/>
      <c r="F30" s="535"/>
      <c r="G30" s="535"/>
      <c r="H30" s="535"/>
      <c r="I30" s="535"/>
      <c r="J30" s="535"/>
      <c r="K30" s="535"/>
      <c r="L30" s="535"/>
      <c r="M30" s="535"/>
      <c r="N30" s="535"/>
    </row>
    <row r="31" spans="7:10" ht="15.75">
      <c r="G31" s="538"/>
      <c r="H31" s="538"/>
      <c r="I31" s="538"/>
      <c r="J31" s="538"/>
    </row>
    <row r="32" spans="7:10" ht="15.75">
      <c r="G32" s="538"/>
      <c r="H32" s="538"/>
      <c r="I32" s="538"/>
      <c r="J32" s="538"/>
    </row>
    <row r="33" spans="7:10" ht="15.75">
      <c r="G33" s="538"/>
      <c r="H33" s="538"/>
      <c r="I33" s="538"/>
      <c r="J33" s="538"/>
    </row>
    <row r="34" spans="7:10" ht="15.75">
      <c r="G34" s="538"/>
      <c r="H34" s="538"/>
      <c r="I34" s="538"/>
      <c r="J34" s="538"/>
    </row>
    <row r="35" spans="7:10" ht="15.75">
      <c r="G35" s="538"/>
      <c r="H35" s="538"/>
      <c r="I35" s="538"/>
      <c r="J35" s="538"/>
    </row>
    <row r="36" spans="7:10" ht="15.75">
      <c r="G36" s="538"/>
      <c r="H36" s="538"/>
      <c r="I36" s="538"/>
      <c r="J36" s="538"/>
    </row>
    <row r="37" spans="7:10" ht="15.75">
      <c r="G37" s="538"/>
      <c r="H37" s="538"/>
      <c r="I37" s="538"/>
      <c r="J37" s="538"/>
    </row>
    <row r="38" spans="7:10" ht="15.75">
      <c r="G38" s="538"/>
      <c r="H38" s="538"/>
      <c r="I38" s="538"/>
      <c r="J38" s="538"/>
    </row>
  </sheetData>
  <sheetProtection/>
  <mergeCells count="32">
    <mergeCell ref="B29:E29"/>
    <mergeCell ref="J29:N29"/>
    <mergeCell ref="B25:D25"/>
    <mergeCell ref="J25:N25"/>
    <mergeCell ref="A10:B10"/>
    <mergeCell ref="B26:E26"/>
    <mergeCell ref="A4:D4"/>
    <mergeCell ref="L4:N4"/>
    <mergeCell ref="D5:K5"/>
    <mergeCell ref="A6:B9"/>
    <mergeCell ref="C6:F7"/>
    <mergeCell ref="K26:M26"/>
    <mergeCell ref="E8:F8"/>
    <mergeCell ref="G8:H8"/>
    <mergeCell ref="I8:J8"/>
    <mergeCell ref="G6:N6"/>
    <mergeCell ref="M8:N8"/>
    <mergeCell ref="A11:B11"/>
    <mergeCell ref="J23:N23"/>
    <mergeCell ref="B24:E24"/>
    <mergeCell ref="J24:N24"/>
    <mergeCell ref="K8:L8"/>
    <mergeCell ref="G7:J7"/>
    <mergeCell ref="K7:N7"/>
    <mergeCell ref="C8:D8"/>
    <mergeCell ref="A1:D1"/>
    <mergeCell ref="E1:K2"/>
    <mergeCell ref="A2:D2"/>
    <mergeCell ref="L2:N2"/>
    <mergeCell ref="A3:D3"/>
    <mergeCell ref="E3:J3"/>
    <mergeCell ref="L3:N3"/>
  </mergeCells>
  <printOptions horizontalCentered="1"/>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33"/>
  <sheetViews>
    <sheetView view="pageBreakPreview" zoomScale="70" zoomScaleSheetLayoutView="70" zoomScalePageLayoutView="0" workbookViewId="0" topLeftCell="A1">
      <selection activeCell="S18" sqref="S18"/>
    </sheetView>
  </sheetViews>
  <sheetFormatPr defaultColWidth="9.00390625" defaultRowHeight="15.75"/>
  <cols>
    <col min="1" max="1" width="4.00390625" style="521" customWidth="1"/>
    <col min="2" max="2" width="28.625" style="521" customWidth="1"/>
    <col min="3" max="3" width="8.50390625" style="521" customWidth="1"/>
    <col min="4" max="4" width="6.25390625" style="521" customWidth="1"/>
    <col min="5" max="5" width="4.50390625" style="521" customWidth="1"/>
    <col min="6" max="6" width="6.25390625" style="521" customWidth="1"/>
    <col min="7" max="7" width="12.25390625" style="521" customWidth="1"/>
    <col min="8" max="8" width="10.75390625" style="521" customWidth="1"/>
    <col min="9" max="9" width="6.25390625" style="521" customWidth="1"/>
    <col min="10" max="11" width="7.125" style="521" customWidth="1"/>
    <col min="12" max="12" width="7.00390625" style="521" customWidth="1"/>
    <col min="13" max="13" width="7.875" style="521" customWidth="1"/>
    <col min="14" max="14" width="10.25390625" style="521" customWidth="1"/>
    <col min="15" max="15" width="7.875" style="521" customWidth="1"/>
    <col min="16" max="16" width="10.125" style="521" customWidth="1"/>
    <col min="17" max="16384" width="9.00390625" style="521" customWidth="1"/>
  </cols>
  <sheetData>
    <row r="1" spans="1:16" ht="19.5" customHeight="1">
      <c r="A1" s="1535" t="s">
        <v>28</v>
      </c>
      <c r="B1" s="1535"/>
      <c r="C1" s="539"/>
      <c r="D1" s="1571" t="s">
        <v>652</v>
      </c>
      <c r="E1" s="1571"/>
      <c r="F1" s="1571"/>
      <c r="G1" s="1571"/>
      <c r="H1" s="1571"/>
      <c r="I1" s="1571"/>
      <c r="J1" s="1571"/>
      <c r="K1" s="1571"/>
      <c r="L1" s="1571"/>
      <c r="M1" s="1572" t="s">
        <v>400</v>
      </c>
      <c r="N1" s="1573"/>
      <c r="O1" s="1573"/>
      <c r="P1" s="1573"/>
    </row>
    <row r="2" spans="1:16" ht="21" customHeight="1">
      <c r="A2" s="1574" t="s">
        <v>687</v>
      </c>
      <c r="B2" s="1575"/>
      <c r="C2" s="1575"/>
      <c r="D2" s="1571"/>
      <c r="E2" s="1571"/>
      <c r="F2" s="1571"/>
      <c r="G2" s="1571"/>
      <c r="H2" s="1571"/>
      <c r="I2" s="1571"/>
      <c r="J2" s="1571"/>
      <c r="K2" s="1571"/>
      <c r="L2" s="1571"/>
      <c r="M2" s="1576" t="str">
        <f>'Thong tin'!B5</f>
        <v>Cục THADS tỉnh Tây Ninh</v>
      </c>
      <c r="N2" s="1577"/>
      <c r="O2" s="1577"/>
      <c r="P2" s="1577"/>
    </row>
    <row r="3" spans="1:13" ht="19.5" customHeight="1">
      <c r="A3" s="688" t="s">
        <v>690</v>
      </c>
      <c r="D3" s="1571"/>
      <c r="E3" s="1571"/>
      <c r="F3" s="1571"/>
      <c r="G3" s="1571"/>
      <c r="H3" s="1571"/>
      <c r="I3" s="1571"/>
      <c r="J3" s="1571"/>
      <c r="K3" s="1571"/>
      <c r="L3" s="1571"/>
      <c r="M3" s="688" t="s">
        <v>672</v>
      </c>
    </row>
    <row r="4" spans="1:16" ht="19.5" customHeight="1">
      <c r="A4" s="1578" t="s">
        <v>402</v>
      </c>
      <c r="B4" s="1578"/>
      <c r="C4" s="1578"/>
      <c r="D4" s="1561" t="str">
        <f>'Thong tin'!B4</f>
        <v>03 tháng / Năm 2020 (từ 01/10/2019 đến 31/12/2019)</v>
      </c>
      <c r="E4" s="1561"/>
      <c r="F4" s="1561"/>
      <c r="G4" s="1561"/>
      <c r="H4" s="1561"/>
      <c r="I4" s="1561"/>
      <c r="J4" s="1561"/>
      <c r="K4" s="1561"/>
      <c r="L4" s="1561"/>
      <c r="M4" s="1579" t="s">
        <v>700</v>
      </c>
      <c r="N4" s="1579"/>
      <c r="O4" s="1579"/>
      <c r="P4" s="1579"/>
    </row>
    <row r="5" spans="1:16" s="542" customFormat="1" ht="18.75" customHeight="1">
      <c r="A5" s="541"/>
      <c r="B5" s="541"/>
      <c r="D5" s="1562"/>
      <c r="E5" s="1562"/>
      <c r="F5" s="1562"/>
      <c r="G5" s="1562"/>
      <c r="H5" s="1562"/>
      <c r="I5" s="1562"/>
      <c r="J5" s="1562"/>
      <c r="K5" s="1562"/>
      <c r="L5" s="1562"/>
      <c r="M5" s="543" t="s">
        <v>404</v>
      </c>
      <c r="N5" s="544"/>
      <c r="O5" s="544"/>
      <c r="P5" s="544"/>
    </row>
    <row r="6" spans="1:16" ht="40.5" customHeight="1">
      <c r="A6" s="1563" t="s">
        <v>72</v>
      </c>
      <c r="B6" s="1564"/>
      <c r="C6" s="1567" t="s">
        <v>705</v>
      </c>
      <c r="D6" s="1568"/>
      <c r="E6" s="1568"/>
      <c r="F6" s="1568"/>
      <c r="G6" s="1568"/>
      <c r="H6" s="1568"/>
      <c r="I6" s="1568"/>
      <c r="J6" s="1568"/>
      <c r="K6" s="1569" t="s">
        <v>99</v>
      </c>
      <c r="L6" s="1569"/>
      <c r="M6" s="1569"/>
      <c r="N6" s="1569"/>
      <c r="O6" s="1569"/>
      <c r="P6" s="1569"/>
    </row>
    <row r="7" spans="1:16" ht="20.25" customHeight="1">
      <c r="A7" s="1565"/>
      <c r="B7" s="1566"/>
      <c r="C7" s="1567" t="s">
        <v>3</v>
      </c>
      <c r="D7" s="1568"/>
      <c r="E7" s="1568"/>
      <c r="F7" s="1570"/>
      <c r="G7" s="1569" t="s">
        <v>10</v>
      </c>
      <c r="H7" s="1569"/>
      <c r="I7" s="1569"/>
      <c r="J7" s="1569"/>
      <c r="K7" s="1580" t="s">
        <v>3</v>
      </c>
      <c r="L7" s="1580"/>
      <c r="M7" s="1580"/>
      <c r="N7" s="1581" t="s">
        <v>10</v>
      </c>
      <c r="O7" s="1581"/>
      <c r="P7" s="1581"/>
    </row>
    <row r="8" spans="1:16" ht="33" customHeight="1">
      <c r="A8" s="1565"/>
      <c r="B8" s="1566"/>
      <c r="C8" s="1582" t="s">
        <v>405</v>
      </c>
      <c r="D8" s="1583" t="s">
        <v>96</v>
      </c>
      <c r="E8" s="1583"/>
      <c r="F8" s="1584"/>
      <c r="G8" s="1569" t="s">
        <v>406</v>
      </c>
      <c r="H8" s="1569" t="s">
        <v>96</v>
      </c>
      <c r="I8" s="1569"/>
      <c r="J8" s="1569"/>
      <c r="K8" s="1569" t="s">
        <v>39</v>
      </c>
      <c r="L8" s="1569" t="s">
        <v>97</v>
      </c>
      <c r="M8" s="1569"/>
      <c r="N8" s="1569" t="s">
        <v>80</v>
      </c>
      <c r="O8" s="1569" t="s">
        <v>97</v>
      </c>
      <c r="P8" s="1569"/>
    </row>
    <row r="9" spans="1:16" ht="49.5" customHeight="1">
      <c r="A9" s="1565"/>
      <c r="B9" s="1566"/>
      <c r="C9" s="1582"/>
      <c r="D9" s="690" t="s">
        <v>44</v>
      </c>
      <c r="E9" s="690" t="s">
        <v>45</v>
      </c>
      <c r="F9" s="690" t="s">
        <v>48</v>
      </c>
      <c r="G9" s="1569"/>
      <c r="H9" s="690" t="s">
        <v>44</v>
      </c>
      <c r="I9" s="690" t="s">
        <v>45</v>
      </c>
      <c r="J9" s="690" t="s">
        <v>48</v>
      </c>
      <c r="K9" s="1569"/>
      <c r="L9" s="690" t="s">
        <v>16</v>
      </c>
      <c r="M9" s="690" t="s">
        <v>15</v>
      </c>
      <c r="N9" s="1569"/>
      <c r="O9" s="690" t="s">
        <v>16</v>
      </c>
      <c r="P9" s="690" t="s">
        <v>15</v>
      </c>
    </row>
    <row r="10" spans="1:16" ht="15" customHeight="1">
      <c r="A10" s="1587" t="s">
        <v>6</v>
      </c>
      <c r="B10" s="1588"/>
      <c r="C10" s="545">
        <v>1</v>
      </c>
      <c r="D10" s="545" t="s">
        <v>53</v>
      </c>
      <c r="E10" s="545" t="s">
        <v>58</v>
      </c>
      <c r="F10" s="545" t="s">
        <v>73</v>
      </c>
      <c r="G10" s="545" t="s">
        <v>74</v>
      </c>
      <c r="H10" s="545" t="s">
        <v>75</v>
      </c>
      <c r="I10" s="545" t="s">
        <v>76</v>
      </c>
      <c r="J10" s="545" t="s">
        <v>77</v>
      </c>
      <c r="K10" s="545" t="s">
        <v>78</v>
      </c>
      <c r="L10" s="545" t="s">
        <v>101</v>
      </c>
      <c r="M10" s="545" t="s">
        <v>102</v>
      </c>
      <c r="N10" s="545" t="s">
        <v>103</v>
      </c>
      <c r="O10" s="545" t="s">
        <v>104</v>
      </c>
      <c r="P10" s="545" t="s">
        <v>105</v>
      </c>
    </row>
    <row r="11" spans="1:16" ht="15" customHeight="1">
      <c r="A11" s="1589" t="s">
        <v>41</v>
      </c>
      <c r="B11" s="1590"/>
      <c r="C11" s="780">
        <f>SUM(C12:C21)</f>
        <v>0</v>
      </c>
      <c r="D11" s="781">
        <f aca="true" t="shared" si="0" ref="D11:P11">SUM(D12:D21)</f>
        <v>0</v>
      </c>
      <c r="E11" s="781">
        <f t="shared" si="0"/>
        <v>0</v>
      </c>
      <c r="F11" s="781">
        <f t="shared" si="0"/>
        <v>0</v>
      </c>
      <c r="G11" s="781">
        <f t="shared" si="0"/>
        <v>0</v>
      </c>
      <c r="H11" s="781">
        <f t="shared" si="0"/>
        <v>0</v>
      </c>
      <c r="I11" s="781">
        <f t="shared" si="0"/>
        <v>0</v>
      </c>
      <c r="J11" s="781">
        <f t="shared" si="0"/>
        <v>0</v>
      </c>
      <c r="K11" s="781">
        <f t="shared" si="0"/>
        <v>0</v>
      </c>
      <c r="L11" s="781">
        <f t="shared" si="0"/>
        <v>0</v>
      </c>
      <c r="M11" s="781">
        <f t="shared" si="0"/>
        <v>0</v>
      </c>
      <c r="N11" s="781">
        <f t="shared" si="0"/>
        <v>0</v>
      </c>
      <c r="O11" s="781">
        <f t="shared" si="0"/>
        <v>0</v>
      </c>
      <c r="P11" s="781">
        <f t="shared" si="0"/>
        <v>0</v>
      </c>
    </row>
    <row r="12" spans="1:16" ht="15" customHeight="1">
      <c r="A12" s="764">
        <v>1</v>
      </c>
      <c r="B12" s="765" t="s">
        <v>669</v>
      </c>
      <c r="C12" s="766">
        <f>D12+E12+F12</f>
        <v>0</v>
      </c>
      <c r="D12" s="767"/>
      <c r="E12" s="767"/>
      <c r="F12" s="767"/>
      <c r="G12" s="768">
        <f>H12+I12+J12</f>
        <v>0</v>
      </c>
      <c r="H12" s="767"/>
      <c r="I12" s="767"/>
      <c r="J12" s="767"/>
      <c r="K12" s="768">
        <f>L12+M12</f>
        <v>0</v>
      </c>
      <c r="L12" s="769"/>
      <c r="M12" s="769"/>
      <c r="N12" s="768">
        <f>O12+P12</f>
        <v>0</v>
      </c>
      <c r="O12" s="760"/>
      <c r="P12" s="760"/>
    </row>
    <row r="13" spans="1:16" ht="15" customHeight="1">
      <c r="A13" s="764">
        <v>2</v>
      </c>
      <c r="B13" s="765" t="s">
        <v>674</v>
      </c>
      <c r="C13" s="766">
        <f aca="true" t="shared" si="1" ref="C13:C21">D13+E13+F13</f>
        <v>0</v>
      </c>
      <c r="D13" s="767"/>
      <c r="E13" s="767"/>
      <c r="F13" s="767"/>
      <c r="G13" s="768">
        <f aca="true" t="shared" si="2" ref="G13:G21">H13+I13+J13</f>
        <v>0</v>
      </c>
      <c r="H13" s="767"/>
      <c r="I13" s="767"/>
      <c r="J13" s="767"/>
      <c r="K13" s="768">
        <f aca="true" t="shared" si="3" ref="K13:K21">L13+M13</f>
        <v>0</v>
      </c>
      <c r="L13" s="769"/>
      <c r="M13" s="769"/>
      <c r="N13" s="768">
        <f aca="true" t="shared" si="4" ref="N13:N21">O13+P13</f>
        <v>0</v>
      </c>
      <c r="O13" s="760"/>
      <c r="P13" s="760"/>
    </row>
    <row r="14" spans="1:16" ht="15" customHeight="1">
      <c r="A14" s="764">
        <v>3</v>
      </c>
      <c r="B14" s="765" t="s">
        <v>675</v>
      </c>
      <c r="C14" s="766">
        <f t="shared" si="1"/>
        <v>0</v>
      </c>
      <c r="D14" s="767"/>
      <c r="E14" s="767"/>
      <c r="F14" s="767"/>
      <c r="G14" s="768">
        <f t="shared" si="2"/>
        <v>0</v>
      </c>
      <c r="H14" s="767"/>
      <c r="I14" s="767"/>
      <c r="J14" s="767"/>
      <c r="K14" s="768">
        <f t="shared" si="3"/>
        <v>0</v>
      </c>
      <c r="L14" s="769"/>
      <c r="M14" s="769"/>
      <c r="N14" s="768">
        <f t="shared" si="4"/>
        <v>0</v>
      </c>
      <c r="O14" s="760"/>
      <c r="P14" s="760"/>
    </row>
    <row r="15" spans="1:16" ht="15" customHeight="1">
      <c r="A15" s="764">
        <v>4</v>
      </c>
      <c r="B15" s="765" t="s">
        <v>676</v>
      </c>
      <c r="C15" s="766">
        <f t="shared" si="1"/>
        <v>0</v>
      </c>
      <c r="D15" s="767"/>
      <c r="E15" s="767"/>
      <c r="F15" s="767"/>
      <c r="G15" s="768">
        <f t="shared" si="2"/>
        <v>0</v>
      </c>
      <c r="H15" s="767"/>
      <c r="I15" s="767"/>
      <c r="J15" s="767"/>
      <c r="K15" s="768">
        <f t="shared" si="3"/>
        <v>0</v>
      </c>
      <c r="L15" s="769"/>
      <c r="M15" s="769"/>
      <c r="N15" s="768">
        <f t="shared" si="4"/>
        <v>0</v>
      </c>
      <c r="O15" s="760"/>
      <c r="P15" s="760"/>
    </row>
    <row r="16" spans="1:16" ht="15" customHeight="1">
      <c r="A16" s="764">
        <v>5</v>
      </c>
      <c r="B16" s="765" t="s">
        <v>677</v>
      </c>
      <c r="C16" s="766">
        <f t="shared" si="1"/>
        <v>0</v>
      </c>
      <c r="D16" s="767"/>
      <c r="E16" s="767"/>
      <c r="F16" s="767"/>
      <c r="G16" s="768">
        <f t="shared" si="2"/>
        <v>0</v>
      </c>
      <c r="H16" s="767"/>
      <c r="I16" s="767"/>
      <c r="J16" s="767"/>
      <c r="K16" s="768">
        <f t="shared" si="3"/>
        <v>0</v>
      </c>
      <c r="L16" s="769"/>
      <c r="M16" s="769"/>
      <c r="N16" s="768">
        <f t="shared" si="4"/>
        <v>0</v>
      </c>
      <c r="O16" s="760"/>
      <c r="P16" s="760"/>
    </row>
    <row r="17" spans="1:16" ht="15" customHeight="1">
      <c r="A17" s="764">
        <v>6</v>
      </c>
      <c r="B17" s="765" t="s">
        <v>678</v>
      </c>
      <c r="C17" s="766">
        <f t="shared" si="1"/>
        <v>0</v>
      </c>
      <c r="D17" s="767"/>
      <c r="E17" s="767"/>
      <c r="F17" s="767"/>
      <c r="G17" s="768">
        <f t="shared" si="2"/>
        <v>0</v>
      </c>
      <c r="H17" s="767"/>
      <c r="I17" s="767"/>
      <c r="J17" s="767"/>
      <c r="K17" s="768">
        <f t="shared" si="3"/>
        <v>0</v>
      </c>
      <c r="L17" s="769"/>
      <c r="M17" s="769"/>
      <c r="N17" s="768">
        <f t="shared" si="4"/>
        <v>0</v>
      </c>
      <c r="O17" s="760"/>
      <c r="P17" s="760"/>
    </row>
    <row r="18" spans="1:16" ht="15" customHeight="1">
      <c r="A18" s="764">
        <v>7</v>
      </c>
      <c r="B18" s="765" t="s">
        <v>679</v>
      </c>
      <c r="C18" s="766">
        <f t="shared" si="1"/>
        <v>0</v>
      </c>
      <c r="D18" s="767"/>
      <c r="E18" s="767"/>
      <c r="F18" s="767"/>
      <c r="G18" s="768">
        <f t="shared" si="2"/>
        <v>0</v>
      </c>
      <c r="H18" s="767"/>
      <c r="I18" s="767"/>
      <c r="J18" s="767"/>
      <c r="K18" s="768">
        <f t="shared" si="3"/>
        <v>0</v>
      </c>
      <c r="L18" s="769"/>
      <c r="M18" s="769"/>
      <c r="N18" s="768">
        <f t="shared" si="4"/>
        <v>0</v>
      </c>
      <c r="O18" s="760"/>
      <c r="P18" s="760"/>
    </row>
    <row r="19" spans="1:16" ht="15" customHeight="1">
      <c r="A19" s="764">
        <v>8</v>
      </c>
      <c r="B19" s="765" t="s">
        <v>680</v>
      </c>
      <c r="C19" s="766">
        <f t="shared" si="1"/>
        <v>0</v>
      </c>
      <c r="D19" s="767"/>
      <c r="E19" s="767"/>
      <c r="F19" s="767"/>
      <c r="G19" s="768">
        <f t="shared" si="2"/>
        <v>0</v>
      </c>
      <c r="H19" s="767"/>
      <c r="I19" s="767"/>
      <c r="J19" s="767"/>
      <c r="K19" s="768">
        <f t="shared" si="3"/>
        <v>0</v>
      </c>
      <c r="L19" s="769"/>
      <c r="M19" s="769"/>
      <c r="N19" s="768">
        <f t="shared" si="4"/>
        <v>0</v>
      </c>
      <c r="O19" s="760"/>
      <c r="P19" s="760"/>
    </row>
    <row r="20" spans="1:16" ht="15" customHeight="1">
      <c r="A20" s="764">
        <v>9</v>
      </c>
      <c r="B20" s="765" t="s">
        <v>681</v>
      </c>
      <c r="C20" s="766">
        <f t="shared" si="1"/>
        <v>0</v>
      </c>
      <c r="D20" s="767"/>
      <c r="E20" s="767"/>
      <c r="F20" s="767"/>
      <c r="G20" s="768">
        <f t="shared" si="2"/>
        <v>0</v>
      </c>
      <c r="H20" s="767"/>
      <c r="I20" s="767"/>
      <c r="J20" s="767"/>
      <c r="K20" s="768">
        <f t="shared" si="3"/>
        <v>0</v>
      </c>
      <c r="L20" s="769"/>
      <c r="M20" s="769"/>
      <c r="N20" s="768">
        <f t="shared" si="4"/>
        <v>0</v>
      </c>
      <c r="O20" s="760"/>
      <c r="P20" s="760"/>
    </row>
    <row r="21" spans="1:16" ht="15" customHeight="1">
      <c r="A21" s="764">
        <v>10</v>
      </c>
      <c r="B21" s="765" t="s">
        <v>682</v>
      </c>
      <c r="C21" s="766">
        <f t="shared" si="1"/>
        <v>0</v>
      </c>
      <c r="D21" s="767"/>
      <c r="E21" s="767"/>
      <c r="F21" s="767"/>
      <c r="G21" s="768">
        <f t="shared" si="2"/>
        <v>0</v>
      </c>
      <c r="H21" s="767"/>
      <c r="I21" s="767"/>
      <c r="J21" s="767"/>
      <c r="K21" s="768">
        <f t="shared" si="3"/>
        <v>0</v>
      </c>
      <c r="L21" s="769"/>
      <c r="M21" s="769"/>
      <c r="N21" s="768">
        <f t="shared" si="4"/>
        <v>0</v>
      </c>
      <c r="O21" s="760"/>
      <c r="P21" s="760"/>
    </row>
    <row r="22" spans="1:16" ht="15" customHeight="1">
      <c r="A22" s="975"/>
      <c r="B22" s="773"/>
      <c r="C22" s="776"/>
      <c r="D22" s="774"/>
      <c r="E22" s="774"/>
      <c r="F22" s="774"/>
      <c r="G22" s="775"/>
      <c r="H22" s="774"/>
      <c r="I22" s="774"/>
      <c r="J22" s="774"/>
      <c r="K22" s="775"/>
      <c r="L22" s="775"/>
      <c r="M22" s="775"/>
      <c r="N22" s="775"/>
      <c r="O22" s="763"/>
      <c r="P22" s="763"/>
    </row>
    <row r="23" spans="1:16" ht="25.5" customHeight="1">
      <c r="A23" s="770"/>
      <c r="B23" s="771"/>
      <c r="C23" s="772"/>
      <c r="D23" s="772"/>
      <c r="E23" s="772"/>
      <c r="F23" s="772"/>
      <c r="G23" s="772"/>
      <c r="H23" s="772"/>
      <c r="I23" s="772"/>
      <c r="J23" s="772"/>
      <c r="K23" s="772"/>
      <c r="L23" s="1591" t="str">
        <f>'Thong tin'!B9</f>
        <v>Tây Ninh, ngày ……  tháng ……... năm 2020</v>
      </c>
      <c r="M23" s="1591"/>
      <c r="N23" s="1591"/>
      <c r="O23" s="1591"/>
      <c r="P23" s="1591"/>
    </row>
    <row r="24" spans="2:16" ht="16.5">
      <c r="B24" s="1559" t="s">
        <v>4</v>
      </c>
      <c r="C24" s="1559"/>
      <c r="D24" s="1559"/>
      <c r="E24" s="686"/>
      <c r="F24" s="546"/>
      <c r="G24" s="546"/>
      <c r="H24" s="546"/>
      <c r="I24" s="546"/>
      <c r="J24" s="546"/>
      <c r="L24" s="1592" t="str">
        <f>'Thong tin'!B8</f>
        <v>CỤC TRƯỞNG</v>
      </c>
      <c r="M24" s="1592"/>
      <c r="N24" s="1592"/>
      <c r="O24" s="1592"/>
      <c r="P24" s="1592"/>
    </row>
    <row r="25" spans="2:16" ht="16.5">
      <c r="B25" s="686"/>
      <c r="C25" s="686"/>
      <c r="D25" s="686"/>
      <c r="E25" s="686"/>
      <c r="F25" s="546"/>
      <c r="G25" s="546"/>
      <c r="H25" s="546"/>
      <c r="I25" s="546"/>
      <c r="J25" s="546"/>
      <c r="K25" s="546"/>
      <c r="L25" s="546"/>
      <c r="M25" s="546"/>
      <c r="N25" s="546"/>
      <c r="O25" s="546"/>
      <c r="P25" s="546"/>
    </row>
    <row r="29" spans="2:16" ht="15.75">
      <c r="B29" s="1585"/>
      <c r="C29" s="1585"/>
      <c r="D29" s="1585"/>
      <c r="K29" s="1586"/>
      <c r="L29" s="1586"/>
      <c r="M29" s="1586"/>
      <c r="N29" s="1586"/>
      <c r="O29" s="1586"/>
      <c r="P29" s="1586"/>
    </row>
    <row r="31" spans="2:16" ht="15.75">
      <c r="B31" s="1560" t="str">
        <f>'Thong tin'!B6</f>
        <v>Đỗ Trung Hậu</v>
      </c>
      <c r="C31" s="1560"/>
      <c r="D31" s="1560"/>
      <c r="E31" s="687"/>
      <c r="L31" s="1558" t="str">
        <f>'Thong tin'!B7</f>
        <v>Võ Xuân Biên</v>
      </c>
      <c r="M31" s="1558"/>
      <c r="N31" s="1558"/>
      <c r="O31" s="1558"/>
      <c r="P31" s="1558"/>
    </row>
    <row r="33" spans="12:16" ht="15.75">
      <c r="L33" s="553"/>
      <c r="M33" s="553"/>
      <c r="N33" s="553"/>
      <c r="O33" s="553"/>
      <c r="P33" s="553"/>
    </row>
  </sheetData>
  <sheetProtection/>
  <mergeCells count="33">
    <mergeCell ref="B29:D29"/>
    <mergeCell ref="K29:P29"/>
    <mergeCell ref="A10:B10"/>
    <mergeCell ref="A11:B11"/>
    <mergeCell ref="L23:P23"/>
    <mergeCell ref="L24:P24"/>
    <mergeCell ref="K7:M7"/>
    <mergeCell ref="N7:P7"/>
    <mergeCell ref="C8:C9"/>
    <mergeCell ref="D8:F8"/>
    <mergeCell ref="K8:K9"/>
    <mergeCell ref="L8:M8"/>
    <mergeCell ref="N8:N9"/>
    <mergeCell ref="O8:P8"/>
    <mergeCell ref="G8:G9"/>
    <mergeCell ref="H8:J8"/>
    <mergeCell ref="A1:B1"/>
    <mergeCell ref="D1:L3"/>
    <mergeCell ref="M1:P1"/>
    <mergeCell ref="A2:C2"/>
    <mergeCell ref="M2:P2"/>
    <mergeCell ref="A4:C4"/>
    <mergeCell ref="M4:P4"/>
    <mergeCell ref="L31:P31"/>
    <mergeCell ref="B24:D24"/>
    <mergeCell ref="B31:D31"/>
    <mergeCell ref="D4:L4"/>
    <mergeCell ref="D5:L5"/>
    <mergeCell ref="A6:B9"/>
    <mergeCell ref="C6:J6"/>
    <mergeCell ref="K6:P6"/>
    <mergeCell ref="C7:F7"/>
    <mergeCell ref="G7:J7"/>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M36"/>
  <sheetViews>
    <sheetView view="pageBreakPreview" zoomScale="70" zoomScaleSheetLayoutView="70" zoomScalePageLayoutView="0" workbookViewId="0" topLeftCell="A1">
      <selection activeCell="F12" sqref="F12:L21"/>
    </sheetView>
  </sheetViews>
  <sheetFormatPr defaultColWidth="9.00390625" defaultRowHeight="15.75"/>
  <cols>
    <col min="1" max="1" width="4.625" style="521" customWidth="1"/>
    <col min="2" max="2" width="31.50390625" style="521" customWidth="1"/>
    <col min="3" max="3" width="8.50390625" style="521" customWidth="1"/>
    <col min="4" max="4" width="10.625" style="521" customWidth="1"/>
    <col min="5" max="5" width="9.625" style="521" customWidth="1"/>
    <col min="6" max="6" width="10.25390625" style="521" customWidth="1"/>
    <col min="7" max="7" width="10.375" style="521" customWidth="1"/>
    <col min="8" max="8" width="10.125" style="521" customWidth="1"/>
    <col min="9" max="9" width="9.25390625" style="521" customWidth="1"/>
    <col min="10" max="10" width="9.875" style="521" customWidth="1"/>
    <col min="11" max="11" width="10.25390625" style="521" customWidth="1"/>
    <col min="12" max="12" width="9.75390625" style="521" customWidth="1"/>
    <col min="13" max="13" width="6.125" style="953" customWidth="1"/>
    <col min="14" max="14" width="9.00390625" style="521" hidden="1" customWidth="1"/>
    <col min="15" max="16384" width="9.00390625" style="521" customWidth="1"/>
  </cols>
  <sheetData>
    <row r="1" spans="1:12" ht="22.5" customHeight="1">
      <c r="A1" s="1535" t="s">
        <v>117</v>
      </c>
      <c r="B1" s="1535"/>
      <c r="C1" s="1535"/>
      <c r="D1" s="1598" t="s">
        <v>659</v>
      </c>
      <c r="E1" s="1598"/>
      <c r="F1" s="1598"/>
      <c r="G1" s="1598"/>
      <c r="H1" s="1598"/>
      <c r="I1" s="1598"/>
      <c r="J1" s="1594" t="s">
        <v>653</v>
      </c>
      <c r="K1" s="1596"/>
      <c r="L1" s="1596"/>
    </row>
    <row r="2" spans="1:12" ht="15.75" customHeight="1">
      <c r="A2" s="1600" t="s">
        <v>686</v>
      </c>
      <c r="B2" s="1601"/>
      <c r="C2" s="1601"/>
      <c r="D2" s="1598"/>
      <c r="E2" s="1598"/>
      <c r="F2" s="1598"/>
      <c r="G2" s="1598"/>
      <c r="H2" s="1598"/>
      <c r="I2" s="1598"/>
      <c r="J2" s="1602" t="str">
        <f>'Thong tin'!B5</f>
        <v>Cục THADS tỉnh Tây Ninh</v>
      </c>
      <c r="K2" s="1602"/>
      <c r="L2" s="1602"/>
    </row>
    <row r="3" spans="1:12" ht="15.75" customHeight="1">
      <c r="A3" s="1537" t="s">
        <v>345</v>
      </c>
      <c r="B3" s="1538"/>
      <c r="C3" s="1538"/>
      <c r="D3" s="1599" t="str">
        <f>'Thong tin'!B4</f>
        <v>03 tháng / Năm 2020 (từ 01/10/2019 đến 31/12/2019)</v>
      </c>
      <c r="E3" s="1599"/>
      <c r="F3" s="1599"/>
      <c r="G3" s="1599"/>
      <c r="H3" s="1599"/>
      <c r="I3" s="1599"/>
      <c r="J3" s="1594" t="s">
        <v>702</v>
      </c>
      <c r="K3" s="1595"/>
      <c r="L3" s="1595"/>
    </row>
    <row r="4" spans="1:12" ht="15.75" customHeight="1">
      <c r="A4" s="1578" t="s">
        <v>364</v>
      </c>
      <c r="B4" s="1578"/>
      <c r="C4" s="1578"/>
      <c r="D4" s="1585"/>
      <c r="E4" s="1585"/>
      <c r="F4" s="1585"/>
      <c r="G4" s="1585"/>
      <c r="H4" s="1585"/>
      <c r="I4" s="1585"/>
      <c r="J4" s="1596" t="s">
        <v>671</v>
      </c>
      <c r="K4" s="1596"/>
      <c r="L4" s="1596"/>
    </row>
    <row r="5" spans="1:12" ht="15.75">
      <c r="A5" s="540"/>
      <c r="B5" s="540"/>
      <c r="C5" s="522"/>
      <c r="D5" s="522"/>
      <c r="E5" s="522"/>
      <c r="F5" s="522"/>
      <c r="G5" s="522"/>
      <c r="H5" s="522"/>
      <c r="I5" s="522"/>
      <c r="J5" s="1597" t="s">
        <v>8</v>
      </c>
      <c r="K5" s="1597"/>
      <c r="L5" s="1597"/>
    </row>
    <row r="6" spans="1:12" ht="15.75" customHeight="1">
      <c r="A6" s="1593" t="s">
        <v>72</v>
      </c>
      <c r="B6" s="1593"/>
      <c r="C6" s="1569" t="s">
        <v>660</v>
      </c>
      <c r="D6" s="1581" t="s">
        <v>414</v>
      </c>
      <c r="E6" s="1581"/>
      <c r="F6" s="1581"/>
      <c r="G6" s="1581"/>
      <c r="H6" s="1581"/>
      <c r="I6" s="1581"/>
      <c r="J6" s="1593" t="s">
        <v>115</v>
      </c>
      <c r="K6" s="1593"/>
      <c r="L6" s="1593"/>
    </row>
    <row r="7" spans="1:12" ht="15.75" customHeight="1">
      <c r="A7" s="1593"/>
      <c r="B7" s="1593"/>
      <c r="C7" s="1569"/>
      <c r="D7" s="1603" t="s">
        <v>7</v>
      </c>
      <c r="E7" s="1603"/>
      <c r="F7" s="1603"/>
      <c r="G7" s="1603"/>
      <c r="H7" s="1603"/>
      <c r="I7" s="1603"/>
      <c r="J7" s="1569" t="s">
        <v>17</v>
      </c>
      <c r="K7" s="1569" t="s">
        <v>654</v>
      </c>
      <c r="L7" s="1569" t="s">
        <v>655</v>
      </c>
    </row>
    <row r="8" spans="1:12" ht="18.75" customHeight="1">
      <c r="A8" s="1593"/>
      <c r="B8" s="1593"/>
      <c r="C8" s="1569"/>
      <c r="D8" s="1593" t="s">
        <v>113</v>
      </c>
      <c r="E8" s="1593" t="s">
        <v>114</v>
      </c>
      <c r="F8" s="1593"/>
      <c r="G8" s="1593"/>
      <c r="H8" s="1593"/>
      <c r="I8" s="1593"/>
      <c r="J8" s="1569"/>
      <c r="K8" s="1569"/>
      <c r="L8" s="1569"/>
    </row>
    <row r="9" spans="1:12" ht="72.75" customHeight="1">
      <c r="A9" s="1593"/>
      <c r="B9" s="1593"/>
      <c r="C9" s="1569"/>
      <c r="D9" s="1593"/>
      <c r="E9" s="689" t="s">
        <v>116</v>
      </c>
      <c r="F9" s="690" t="s">
        <v>658</v>
      </c>
      <c r="G9" s="690" t="s">
        <v>657</v>
      </c>
      <c r="H9" s="690" t="s">
        <v>656</v>
      </c>
      <c r="I9" s="690" t="s">
        <v>25</v>
      </c>
      <c r="J9" s="1569"/>
      <c r="K9" s="1569"/>
      <c r="L9" s="1569"/>
    </row>
    <row r="10" spans="1:12" ht="13.5" customHeight="1">
      <c r="A10" s="1606" t="s">
        <v>5</v>
      </c>
      <c r="B10" s="1606"/>
      <c r="C10" s="547">
        <v>1</v>
      </c>
      <c r="D10" s="547" t="s">
        <v>53</v>
      </c>
      <c r="E10" s="547" t="s">
        <v>58</v>
      </c>
      <c r="F10" s="547" t="s">
        <v>73</v>
      </c>
      <c r="G10" s="547" t="s">
        <v>74</v>
      </c>
      <c r="H10" s="547" t="s">
        <v>75</v>
      </c>
      <c r="I10" s="547" t="s">
        <v>76</v>
      </c>
      <c r="J10" s="547" t="s">
        <v>77</v>
      </c>
      <c r="K10" s="547" t="s">
        <v>78</v>
      </c>
      <c r="L10" s="547" t="s">
        <v>101</v>
      </c>
    </row>
    <row r="11" spans="1:13" s="529" customFormat="1" ht="16.5" customHeight="1">
      <c r="A11" s="1607" t="s">
        <v>37</v>
      </c>
      <c r="B11" s="1607"/>
      <c r="C11" s="843">
        <f>SUM(C12:C21)</f>
        <v>0</v>
      </c>
      <c r="D11" s="843">
        <f aca="true" t="shared" si="0" ref="D11:L11">SUM(D12:D21)</f>
        <v>0</v>
      </c>
      <c r="E11" s="843">
        <f>SUM(E12:E21)</f>
        <v>0</v>
      </c>
      <c r="F11" s="843">
        <f t="shared" si="0"/>
        <v>0</v>
      </c>
      <c r="G11" s="843">
        <f t="shared" si="0"/>
        <v>0</v>
      </c>
      <c r="H11" s="843">
        <f t="shared" si="0"/>
        <v>0</v>
      </c>
      <c r="I11" s="843">
        <f t="shared" si="0"/>
        <v>0</v>
      </c>
      <c r="J11" s="1065">
        <f t="shared" si="0"/>
        <v>0</v>
      </c>
      <c r="K11" s="1065">
        <f t="shared" si="0"/>
        <v>0</v>
      </c>
      <c r="L11" s="843">
        <f t="shared" si="0"/>
        <v>0</v>
      </c>
      <c r="M11" s="974">
        <f>IF(AND(C11=D11+E11,C11=SUM(J11:L11)),"","Sai")</f>
      </c>
    </row>
    <row r="12" spans="1:13" s="529" customFormat="1" ht="16.5" customHeight="1">
      <c r="A12" s="757">
        <v>1</v>
      </c>
      <c r="B12" s="758" t="s">
        <v>673</v>
      </c>
      <c r="C12" s="777">
        <f>D12+E12</f>
        <v>0</v>
      </c>
      <c r="D12" s="778"/>
      <c r="E12" s="779">
        <f>SUM(F12:I12)</f>
        <v>0</v>
      </c>
      <c r="F12" s="778"/>
      <c r="G12" s="778"/>
      <c r="H12" s="778"/>
      <c r="I12" s="778"/>
      <c r="J12" s="778"/>
      <c r="K12" s="778"/>
      <c r="L12" s="778"/>
      <c r="M12" s="974">
        <f aca="true" t="shared" si="1" ref="M12:M21">IF(AND(C12=D12+E12,C12=SUM(J12:L12)),"","Sai")</f>
      </c>
    </row>
    <row r="13" spans="1:13" s="529" customFormat="1" ht="16.5" customHeight="1">
      <c r="A13" s="757">
        <v>2</v>
      </c>
      <c r="B13" s="758" t="s">
        <v>674</v>
      </c>
      <c r="C13" s="777">
        <f aca="true" t="shared" si="2" ref="C13:C21">D13+E13</f>
        <v>0</v>
      </c>
      <c r="D13" s="778"/>
      <c r="E13" s="779">
        <f aca="true" t="shared" si="3" ref="E13:E21">SUM(F13:I13)</f>
        <v>0</v>
      </c>
      <c r="F13" s="778"/>
      <c r="G13" s="778"/>
      <c r="H13" s="778"/>
      <c r="I13" s="778"/>
      <c r="J13" s="778"/>
      <c r="K13" s="778"/>
      <c r="L13" s="778"/>
      <c r="M13" s="974">
        <f t="shared" si="1"/>
      </c>
    </row>
    <row r="14" spans="1:13" s="529" customFormat="1" ht="16.5" customHeight="1">
      <c r="A14" s="757">
        <v>3</v>
      </c>
      <c r="B14" s="758" t="s">
        <v>675</v>
      </c>
      <c r="C14" s="777">
        <f>D14+E14</f>
        <v>0</v>
      </c>
      <c r="D14" s="778"/>
      <c r="E14" s="779">
        <f t="shared" si="3"/>
        <v>0</v>
      </c>
      <c r="F14" s="778"/>
      <c r="G14" s="778"/>
      <c r="H14" s="778"/>
      <c r="I14" s="778"/>
      <c r="J14" s="778"/>
      <c r="K14" s="778"/>
      <c r="L14" s="778"/>
      <c r="M14" s="974">
        <f t="shared" si="1"/>
      </c>
    </row>
    <row r="15" spans="1:13" s="529" customFormat="1" ht="16.5" customHeight="1">
      <c r="A15" s="757">
        <v>4</v>
      </c>
      <c r="B15" s="758" t="s">
        <v>676</v>
      </c>
      <c r="C15" s="777">
        <f t="shared" si="2"/>
        <v>0</v>
      </c>
      <c r="D15" s="778"/>
      <c r="E15" s="779">
        <f t="shared" si="3"/>
        <v>0</v>
      </c>
      <c r="F15" s="778"/>
      <c r="G15" s="778"/>
      <c r="H15" s="778"/>
      <c r="I15" s="778"/>
      <c r="J15" s="778"/>
      <c r="K15" s="778"/>
      <c r="L15" s="778"/>
      <c r="M15" s="974">
        <f t="shared" si="1"/>
      </c>
    </row>
    <row r="16" spans="1:13" s="529" customFormat="1" ht="16.5" customHeight="1">
      <c r="A16" s="757">
        <v>5</v>
      </c>
      <c r="B16" s="758" t="s">
        <v>677</v>
      </c>
      <c r="C16" s="777">
        <f t="shared" si="2"/>
        <v>0</v>
      </c>
      <c r="D16" s="778"/>
      <c r="E16" s="779">
        <f t="shared" si="3"/>
        <v>0</v>
      </c>
      <c r="F16" s="778"/>
      <c r="G16" s="778"/>
      <c r="H16" s="778"/>
      <c r="I16" s="778"/>
      <c r="J16" s="778"/>
      <c r="K16" s="778"/>
      <c r="L16" s="778"/>
      <c r="M16" s="974">
        <f t="shared" si="1"/>
      </c>
    </row>
    <row r="17" spans="1:13" s="529" customFormat="1" ht="16.5" customHeight="1">
      <c r="A17" s="757">
        <v>6</v>
      </c>
      <c r="B17" s="758" t="s">
        <v>678</v>
      </c>
      <c r="C17" s="777">
        <f t="shared" si="2"/>
        <v>0</v>
      </c>
      <c r="D17" s="778"/>
      <c r="E17" s="779">
        <f t="shared" si="3"/>
        <v>0</v>
      </c>
      <c r="F17" s="778"/>
      <c r="G17" s="778"/>
      <c r="H17" s="778"/>
      <c r="I17" s="778"/>
      <c r="J17" s="778"/>
      <c r="K17" s="778"/>
      <c r="L17" s="778"/>
      <c r="M17" s="974">
        <f t="shared" si="1"/>
      </c>
    </row>
    <row r="18" spans="1:13" s="529" customFormat="1" ht="16.5" customHeight="1">
      <c r="A18" s="757">
        <v>7</v>
      </c>
      <c r="B18" s="758" t="s">
        <v>679</v>
      </c>
      <c r="C18" s="777">
        <f>D18+E18</f>
        <v>0</v>
      </c>
      <c r="D18" s="778"/>
      <c r="E18" s="779">
        <f t="shared" si="3"/>
        <v>0</v>
      </c>
      <c r="F18" s="778"/>
      <c r="G18" s="778"/>
      <c r="H18" s="778"/>
      <c r="I18" s="778"/>
      <c r="J18" s="778"/>
      <c r="K18" s="778"/>
      <c r="L18" s="778"/>
      <c r="M18" s="974">
        <f t="shared" si="1"/>
      </c>
    </row>
    <row r="19" spans="1:13" s="529" customFormat="1" ht="16.5" customHeight="1">
      <c r="A19" s="757">
        <v>8</v>
      </c>
      <c r="B19" s="758" t="s">
        <v>680</v>
      </c>
      <c r="C19" s="777">
        <f t="shared" si="2"/>
        <v>0</v>
      </c>
      <c r="D19" s="778"/>
      <c r="E19" s="779">
        <f t="shared" si="3"/>
        <v>0</v>
      </c>
      <c r="F19" s="778"/>
      <c r="G19" s="778"/>
      <c r="H19" s="778"/>
      <c r="I19" s="778"/>
      <c r="J19" s="778"/>
      <c r="K19" s="778"/>
      <c r="L19" s="778"/>
      <c r="M19" s="974">
        <f t="shared" si="1"/>
      </c>
    </row>
    <row r="20" spans="1:13" s="529" customFormat="1" ht="16.5" customHeight="1">
      <c r="A20" s="757">
        <v>9</v>
      </c>
      <c r="B20" s="758" t="s">
        <v>681</v>
      </c>
      <c r="C20" s="777">
        <f>D20+E20</f>
        <v>0</v>
      </c>
      <c r="D20" s="778"/>
      <c r="E20" s="779">
        <f t="shared" si="3"/>
        <v>0</v>
      </c>
      <c r="F20" s="778"/>
      <c r="G20" s="778"/>
      <c r="H20" s="778"/>
      <c r="I20" s="778"/>
      <c r="J20" s="778"/>
      <c r="K20" s="778"/>
      <c r="L20" s="778"/>
      <c r="M20" s="974">
        <f t="shared" si="1"/>
      </c>
    </row>
    <row r="21" spans="1:13" s="529" customFormat="1" ht="16.5" customHeight="1">
      <c r="A21" s="757">
        <v>10</v>
      </c>
      <c r="B21" s="758" t="s">
        <v>682</v>
      </c>
      <c r="C21" s="777">
        <f t="shared" si="2"/>
        <v>0</v>
      </c>
      <c r="D21" s="778"/>
      <c r="E21" s="779">
        <f t="shared" si="3"/>
        <v>0</v>
      </c>
      <c r="F21" s="778"/>
      <c r="G21" s="778"/>
      <c r="H21" s="778"/>
      <c r="I21" s="778"/>
      <c r="J21" s="1066"/>
      <c r="K21" s="1066"/>
      <c r="L21" s="778"/>
      <c r="M21" s="974">
        <f t="shared" si="1"/>
      </c>
    </row>
    <row r="22" spans="1:12" ht="15.75">
      <c r="A22" s="548"/>
      <c r="B22" s="549"/>
      <c r="C22" s="550"/>
      <c r="D22" s="550"/>
      <c r="E22" s="550"/>
      <c r="F22" s="550"/>
      <c r="G22" s="550"/>
      <c r="H22" s="550"/>
      <c r="I22" s="550"/>
      <c r="J22" s="550"/>
      <c r="K22" s="972">
        <f>IF(AND(C11=D11+E11,C11=J11+K11+L11),"","Có sai sót")</f>
      </c>
      <c r="L22" s="550"/>
    </row>
    <row r="23" spans="2:12" ht="16.5" customHeight="1">
      <c r="B23" s="551"/>
      <c r="C23" s="551"/>
      <c r="D23" s="551"/>
      <c r="E23" s="551"/>
      <c r="F23" s="866"/>
      <c r="G23" s="551"/>
      <c r="H23" s="1608" t="str">
        <f>'Thong tin'!B9</f>
        <v>Tây Ninh, ngày ……  tháng ……... năm 2020</v>
      </c>
      <c r="I23" s="1608"/>
      <c r="J23" s="1608"/>
      <c r="K23" s="1608"/>
      <c r="L23" s="1608"/>
    </row>
    <row r="24" spans="1:12" ht="18.75">
      <c r="A24" s="551"/>
      <c r="B24" s="1609" t="s">
        <v>4</v>
      </c>
      <c r="C24" s="1609"/>
      <c r="D24" s="1609"/>
      <c r="E24" s="551"/>
      <c r="F24" s="551"/>
      <c r="G24" s="551"/>
      <c r="H24" s="1546" t="str">
        <f>'Thong tin'!B8</f>
        <v>CỤC TRƯỞNG</v>
      </c>
      <c r="I24" s="1546"/>
      <c r="J24" s="1546"/>
      <c r="K24" s="1546"/>
      <c r="L24" s="1546"/>
    </row>
    <row r="25" spans="1:12" ht="16.5" customHeight="1">
      <c r="A25" s="552"/>
      <c r="B25" s="552"/>
      <c r="C25" s="552"/>
      <c r="D25" s="552"/>
      <c r="E25" s="552"/>
      <c r="F25" s="552"/>
      <c r="G25" s="552"/>
      <c r="H25" s="656"/>
      <c r="I25" s="656"/>
      <c r="J25" s="656"/>
      <c r="K25" s="656"/>
      <c r="L25" s="656"/>
    </row>
    <row r="26" spans="1:12" ht="18.75">
      <c r="A26" s="535"/>
      <c r="B26" s="552"/>
      <c r="C26" s="552"/>
      <c r="D26" s="552"/>
      <c r="E26" s="552"/>
      <c r="F26" s="552"/>
      <c r="G26" s="552"/>
      <c r="H26" s="552"/>
      <c r="I26" s="691"/>
      <c r="J26" s="691"/>
      <c r="K26" s="691"/>
      <c r="L26" s="535"/>
    </row>
    <row r="27" spans="1:12" ht="9" customHeight="1">
      <c r="A27" s="535"/>
      <c r="B27" s="552"/>
      <c r="C27" s="552"/>
      <c r="D27" s="552"/>
      <c r="E27" s="552"/>
      <c r="F27" s="552"/>
      <c r="G27" s="552"/>
      <c r="H27" s="552"/>
      <c r="I27" s="552"/>
      <c r="J27" s="552"/>
      <c r="K27" s="535"/>
      <c r="L27" s="535"/>
    </row>
    <row r="28" spans="1:12" ht="35.25" customHeight="1">
      <c r="A28" s="535"/>
      <c r="B28" s="552"/>
      <c r="C28" s="552"/>
      <c r="D28" s="552"/>
      <c r="E28" s="552"/>
      <c r="F28" s="552"/>
      <c r="G28" s="552"/>
      <c r="H28" s="552"/>
      <c r="I28" s="552"/>
      <c r="J28" s="552"/>
      <c r="K28" s="535"/>
      <c r="L28" s="535"/>
    </row>
    <row r="29" spans="1:12" ht="9" customHeight="1">
      <c r="A29" s="535"/>
      <c r="B29" s="552"/>
      <c r="C29" s="552"/>
      <c r="D29" s="552"/>
      <c r="E29" s="552"/>
      <c r="F29" s="552"/>
      <c r="G29" s="552"/>
      <c r="H29" s="552"/>
      <c r="I29" s="552"/>
      <c r="J29" s="552"/>
      <c r="K29" s="535"/>
      <c r="L29" s="535"/>
    </row>
    <row r="30" spans="1:12" ht="18.75">
      <c r="A30" s="535"/>
      <c r="B30" s="552"/>
      <c r="C30" s="552"/>
      <c r="D30" s="552"/>
      <c r="E30" s="552"/>
      <c r="F30" s="552"/>
      <c r="G30" s="552"/>
      <c r="H30" s="552"/>
      <c r="I30" s="552"/>
      <c r="J30" s="552"/>
      <c r="K30" s="535"/>
      <c r="L30" s="535"/>
    </row>
    <row r="31" spans="2:12" ht="18.75">
      <c r="B31" s="1605" t="str">
        <f>'Thong tin'!B6</f>
        <v>Đỗ Trung Hậu</v>
      </c>
      <c r="C31" s="1605"/>
      <c r="D31" s="1605"/>
      <c r="E31" s="535"/>
      <c r="F31" s="535"/>
      <c r="G31" s="535"/>
      <c r="H31" s="1555" t="str">
        <f>'Thong tin'!B7</f>
        <v>Võ Xuân Biên</v>
      </c>
      <c r="I31" s="1555"/>
      <c r="J31" s="1555"/>
      <c r="K31" s="1555"/>
      <c r="L31" s="1555"/>
    </row>
    <row r="32" spans="1:12" ht="22.5" customHeight="1" hidden="1">
      <c r="A32" s="535"/>
      <c r="B32" s="552"/>
      <c r="C32" s="552"/>
      <c r="D32" s="552"/>
      <c r="E32" s="552"/>
      <c r="F32" s="552"/>
      <c r="G32" s="552"/>
      <c r="H32" s="552"/>
      <c r="I32" s="552"/>
      <c r="J32" s="552"/>
      <c r="K32" s="535"/>
      <c r="L32" s="535"/>
    </row>
    <row r="33" spans="1:12" ht="19.5" hidden="1">
      <c r="A33" s="554" t="s">
        <v>47</v>
      </c>
      <c r="B33" s="552"/>
      <c r="C33" s="552"/>
      <c r="D33" s="552"/>
      <c r="E33" s="552"/>
      <c r="F33" s="552"/>
      <c r="G33" s="552"/>
      <c r="H33" s="552"/>
      <c r="I33" s="552"/>
      <c r="J33" s="552"/>
      <c r="K33" s="535"/>
      <c r="L33" s="535"/>
    </row>
    <row r="34" spans="2:12" ht="15.75" customHeight="1" hidden="1">
      <c r="B34" s="1610" t="s">
        <v>59</v>
      </c>
      <c r="C34" s="1610"/>
      <c r="D34" s="1610"/>
      <c r="E34" s="1610"/>
      <c r="F34" s="1610"/>
      <c r="G34" s="1610"/>
      <c r="H34" s="1610"/>
      <c r="I34" s="1610"/>
      <c r="J34" s="1610"/>
      <c r="K34" s="1610"/>
      <c r="L34" s="1610"/>
    </row>
    <row r="35" spans="1:12" ht="16.5" customHeight="1" hidden="1">
      <c r="A35" s="555"/>
      <c r="B35" s="1604" t="s">
        <v>61</v>
      </c>
      <c r="C35" s="1604"/>
      <c r="D35" s="1604"/>
      <c r="E35" s="1604"/>
      <c r="F35" s="1604"/>
      <c r="G35" s="1604"/>
      <c r="H35" s="1604"/>
      <c r="I35" s="1604"/>
      <c r="J35" s="1604"/>
      <c r="K35" s="1604"/>
      <c r="L35" s="1604"/>
    </row>
    <row r="36" ht="15.75" hidden="1">
      <c r="B36" s="524" t="s">
        <v>60</v>
      </c>
    </row>
  </sheetData>
  <sheetProtection/>
  <mergeCells count="31">
    <mergeCell ref="B35:L35"/>
    <mergeCell ref="H31:L31"/>
    <mergeCell ref="B31:D31"/>
    <mergeCell ref="A10:B10"/>
    <mergeCell ref="A11:B11"/>
    <mergeCell ref="H23:L23"/>
    <mergeCell ref="H24:L24"/>
    <mergeCell ref="B24:D24"/>
    <mergeCell ref="B34:L34"/>
    <mergeCell ref="A6:B9"/>
    <mergeCell ref="C6:C9"/>
    <mergeCell ref="D6:I6"/>
    <mergeCell ref="D7:I7"/>
    <mergeCell ref="D8:D9"/>
    <mergeCell ref="E8:I8"/>
    <mergeCell ref="D1:I2"/>
    <mergeCell ref="D3:I3"/>
    <mergeCell ref="A1:C1"/>
    <mergeCell ref="J1:L1"/>
    <mergeCell ref="A2:C2"/>
    <mergeCell ref="J2:L2"/>
    <mergeCell ref="J6:L6"/>
    <mergeCell ref="J7:J9"/>
    <mergeCell ref="K7:K9"/>
    <mergeCell ref="L7:L9"/>
    <mergeCell ref="A3:C3"/>
    <mergeCell ref="J3:L3"/>
    <mergeCell ref="A4:C4"/>
    <mergeCell ref="D4:I4"/>
    <mergeCell ref="J4:L4"/>
    <mergeCell ref="J5:L5"/>
  </mergeCells>
  <printOptions horizontalCentered="1"/>
  <pageMargins left="0.393700787401575" right="0.196850393700787" top="0.275590551181102" bottom="0.31496062992126" header="0.196850393700787" footer="0.15748031496063"/>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0"/>
  <sheetViews>
    <sheetView view="pageBreakPreview" zoomScale="70" zoomScaleSheetLayoutView="70" zoomScalePageLayoutView="0" workbookViewId="0" topLeftCell="A7">
      <selection activeCell="N28" sqref="N28"/>
    </sheetView>
  </sheetViews>
  <sheetFormatPr defaultColWidth="9.00390625" defaultRowHeight="15.75"/>
  <cols>
    <col min="1" max="1" width="3.50390625" style="560" customWidth="1"/>
    <col min="2" max="2" width="27.625" style="560" customWidth="1"/>
    <col min="3" max="3" width="5.75390625" style="560" customWidth="1"/>
    <col min="4" max="4" width="5.75390625" style="941" customWidth="1"/>
    <col min="5" max="8" width="5.75390625" style="560" customWidth="1"/>
    <col min="9" max="15" width="6.625" style="560" customWidth="1"/>
    <col min="16" max="21" width="5.75390625" style="560" customWidth="1"/>
    <col min="22" max="16384" width="9.00390625" style="560" customWidth="1"/>
  </cols>
  <sheetData>
    <row r="1" spans="1:22" ht="21" customHeight="1">
      <c r="A1" s="1611" t="s">
        <v>579</v>
      </c>
      <c r="B1" s="1611"/>
      <c r="C1" s="1611"/>
      <c r="D1" s="1611"/>
      <c r="E1" s="556"/>
      <c r="F1" s="1612" t="s">
        <v>580</v>
      </c>
      <c r="G1" s="1612"/>
      <c r="H1" s="1612"/>
      <c r="I1" s="1612"/>
      <c r="J1" s="1612"/>
      <c r="K1" s="1612"/>
      <c r="L1" s="1612"/>
      <c r="M1" s="1612"/>
      <c r="N1" s="1612"/>
      <c r="O1" s="557"/>
      <c r="P1" s="558" t="s">
        <v>400</v>
      </c>
      <c r="Q1" s="559"/>
      <c r="R1" s="559"/>
      <c r="S1" s="559"/>
      <c r="T1" s="559"/>
      <c r="V1" s="561"/>
    </row>
    <row r="2" spans="1:22" ht="15.75" customHeight="1">
      <c r="A2" s="1613" t="s">
        <v>691</v>
      </c>
      <c r="B2" s="1614"/>
      <c r="C2" s="1614"/>
      <c r="D2" s="1614"/>
      <c r="E2" s="1614"/>
      <c r="F2" s="1612"/>
      <c r="G2" s="1612"/>
      <c r="H2" s="1612"/>
      <c r="I2" s="1612"/>
      <c r="J2" s="1612"/>
      <c r="K2" s="1612"/>
      <c r="L2" s="1612"/>
      <c r="M2" s="1612"/>
      <c r="N2" s="1612"/>
      <c r="O2" s="557"/>
      <c r="P2" s="693" t="str">
        <f>'Thong tin'!B5</f>
        <v>Cục THADS tỉnh Tây Ninh</v>
      </c>
      <c r="Q2" s="692"/>
      <c r="R2" s="559"/>
      <c r="S2" s="559"/>
      <c r="T2" s="559"/>
      <c r="V2" s="561"/>
    </row>
    <row r="3" spans="1:20" ht="16.5" customHeight="1">
      <c r="A3" s="1613" t="s">
        <v>345</v>
      </c>
      <c r="B3" s="1614"/>
      <c r="C3" s="1614"/>
      <c r="D3" s="1614"/>
      <c r="E3" s="1614"/>
      <c r="F3" s="1615" t="str">
        <f>'Thong tin'!B4</f>
        <v>03 tháng / Năm 2020 (từ 01/10/2019 đến 31/12/2019)</v>
      </c>
      <c r="G3" s="1616"/>
      <c r="H3" s="1616"/>
      <c r="I3" s="1616"/>
      <c r="J3" s="1616"/>
      <c r="K3" s="1616"/>
      <c r="L3" s="1616"/>
      <c r="M3" s="1616"/>
      <c r="N3" s="1616"/>
      <c r="O3" s="562"/>
      <c r="P3" s="694" t="s">
        <v>662</v>
      </c>
      <c r="Q3" s="559"/>
      <c r="R3" s="559"/>
      <c r="S3" s="559"/>
      <c r="T3" s="559"/>
    </row>
    <row r="4" spans="1:20" ht="15" customHeight="1">
      <c r="A4" s="563" t="s">
        <v>581</v>
      </c>
      <c r="B4" s="561"/>
      <c r="C4" s="563"/>
      <c r="D4" s="936"/>
      <c r="E4" s="563"/>
      <c r="F4" s="563"/>
      <c r="G4" s="563"/>
      <c r="H4" s="563"/>
      <c r="I4" s="563"/>
      <c r="J4" s="563"/>
      <c r="K4" s="563"/>
      <c r="L4" s="563"/>
      <c r="M4" s="563"/>
      <c r="N4" s="563"/>
      <c r="O4" s="563"/>
      <c r="P4" s="564" t="s">
        <v>582</v>
      </c>
      <c r="Q4" s="556"/>
      <c r="R4" s="556"/>
      <c r="S4" s="556"/>
      <c r="T4" s="556"/>
    </row>
    <row r="5" spans="1:21" ht="20.25" customHeight="1">
      <c r="A5" s="1618" t="s">
        <v>72</v>
      </c>
      <c r="B5" s="1619"/>
      <c r="C5" s="1617" t="s">
        <v>583</v>
      </c>
      <c r="D5" s="1617"/>
      <c r="E5" s="1617"/>
      <c r="F5" s="1617" t="s">
        <v>584</v>
      </c>
      <c r="G5" s="1617"/>
      <c r="H5" s="1617"/>
      <c r="I5" s="1617"/>
      <c r="J5" s="1617"/>
      <c r="K5" s="1617"/>
      <c r="L5" s="1617"/>
      <c r="M5" s="1617"/>
      <c r="N5" s="1617"/>
      <c r="O5" s="1617"/>
      <c r="P5" s="1617" t="s">
        <v>585</v>
      </c>
      <c r="Q5" s="1617"/>
      <c r="R5" s="1617"/>
      <c r="S5" s="1617"/>
      <c r="T5" s="1617"/>
      <c r="U5" s="1617"/>
    </row>
    <row r="6" spans="1:21" ht="19.5" customHeight="1">
      <c r="A6" s="1620"/>
      <c r="B6" s="1621"/>
      <c r="C6" s="1617"/>
      <c r="D6" s="1617"/>
      <c r="E6" s="1617"/>
      <c r="F6" s="1617" t="s">
        <v>586</v>
      </c>
      <c r="G6" s="1617"/>
      <c r="H6" s="1617"/>
      <c r="I6" s="1617" t="s">
        <v>587</v>
      </c>
      <c r="J6" s="1617"/>
      <c r="K6" s="1617"/>
      <c r="L6" s="1617"/>
      <c r="M6" s="1617"/>
      <c r="N6" s="1617"/>
      <c r="O6" s="1617"/>
      <c r="P6" s="1617" t="s">
        <v>37</v>
      </c>
      <c r="Q6" s="1617" t="s">
        <v>7</v>
      </c>
      <c r="R6" s="1617"/>
      <c r="S6" s="1617"/>
      <c r="T6" s="1617"/>
      <c r="U6" s="1617"/>
    </row>
    <row r="7" spans="1:22" ht="34.5" customHeight="1">
      <c r="A7" s="1620"/>
      <c r="B7" s="1621"/>
      <c r="C7" s="1617"/>
      <c r="D7" s="1617"/>
      <c r="E7" s="1617"/>
      <c r="F7" s="1617"/>
      <c r="G7" s="1617"/>
      <c r="H7" s="1617"/>
      <c r="I7" s="1617" t="s">
        <v>588</v>
      </c>
      <c r="J7" s="1617"/>
      <c r="K7" s="1617"/>
      <c r="L7" s="1617" t="s">
        <v>589</v>
      </c>
      <c r="M7" s="1617"/>
      <c r="N7" s="1617"/>
      <c r="O7" s="1617"/>
      <c r="P7" s="1617"/>
      <c r="Q7" s="1617" t="s">
        <v>661</v>
      </c>
      <c r="R7" s="1617" t="s">
        <v>591</v>
      </c>
      <c r="S7" s="1617" t="s">
        <v>592</v>
      </c>
      <c r="T7" s="1617" t="s">
        <v>593</v>
      </c>
      <c r="U7" s="1617" t="s">
        <v>594</v>
      </c>
      <c r="V7" s="560" t="s">
        <v>595</v>
      </c>
    </row>
    <row r="8" spans="1:21" ht="18.75" customHeight="1">
      <c r="A8" s="1620"/>
      <c r="B8" s="1621"/>
      <c r="C8" s="1617" t="s">
        <v>37</v>
      </c>
      <c r="D8" s="1617" t="s">
        <v>7</v>
      </c>
      <c r="E8" s="1617"/>
      <c r="F8" s="1617" t="s">
        <v>37</v>
      </c>
      <c r="G8" s="1617" t="s">
        <v>7</v>
      </c>
      <c r="H8" s="1617"/>
      <c r="I8" s="1617" t="s">
        <v>37</v>
      </c>
      <c r="J8" s="1617" t="s">
        <v>7</v>
      </c>
      <c r="K8" s="1617"/>
      <c r="L8" s="1617" t="s">
        <v>37</v>
      </c>
      <c r="M8" s="1617" t="s">
        <v>596</v>
      </c>
      <c r="N8" s="1617"/>
      <c r="O8" s="1617"/>
      <c r="P8" s="1617"/>
      <c r="Q8" s="1622"/>
      <c r="R8" s="1617"/>
      <c r="S8" s="1617"/>
      <c r="T8" s="1617"/>
      <c r="U8" s="1617"/>
    </row>
    <row r="9" spans="1:23" ht="122.25" customHeight="1">
      <c r="A9" s="1620"/>
      <c r="B9" s="1621"/>
      <c r="C9" s="1617"/>
      <c r="D9" s="937" t="s">
        <v>597</v>
      </c>
      <c r="E9" s="566" t="s">
        <v>604</v>
      </c>
      <c r="F9" s="1617"/>
      <c r="G9" s="566" t="s">
        <v>597</v>
      </c>
      <c r="H9" s="566" t="s">
        <v>598</v>
      </c>
      <c r="I9" s="1617"/>
      <c r="J9" s="566" t="s">
        <v>599</v>
      </c>
      <c r="K9" s="566" t="s">
        <v>600</v>
      </c>
      <c r="L9" s="1617"/>
      <c r="M9" s="566" t="s">
        <v>601</v>
      </c>
      <c r="N9" s="566" t="s">
        <v>602</v>
      </c>
      <c r="O9" s="566" t="s">
        <v>603</v>
      </c>
      <c r="P9" s="1617"/>
      <c r="Q9" s="1622"/>
      <c r="R9" s="1617"/>
      <c r="S9" s="1617"/>
      <c r="T9" s="1617"/>
      <c r="U9" s="1617"/>
      <c r="V9" s="567"/>
      <c r="W9" s="567"/>
    </row>
    <row r="10" spans="1:29" ht="12.75">
      <c r="A10" s="569"/>
      <c r="B10" s="570" t="s">
        <v>605</v>
      </c>
      <c r="C10" s="571">
        <v>1</v>
      </c>
      <c r="D10" s="938">
        <v>2</v>
      </c>
      <c r="E10" s="571">
        <v>3</v>
      </c>
      <c r="F10" s="572">
        <v>4</v>
      </c>
      <c r="G10" s="571">
        <v>5</v>
      </c>
      <c r="H10" s="572">
        <v>6</v>
      </c>
      <c r="I10" s="571">
        <v>7</v>
      </c>
      <c r="J10" s="572">
        <v>8</v>
      </c>
      <c r="K10" s="571">
        <v>9</v>
      </c>
      <c r="L10" s="572">
        <v>10</v>
      </c>
      <c r="M10" s="571">
        <v>11</v>
      </c>
      <c r="N10" s="572">
        <v>12</v>
      </c>
      <c r="O10" s="571">
        <v>13</v>
      </c>
      <c r="P10" s="572">
        <v>14</v>
      </c>
      <c r="Q10" s="571">
        <v>15</v>
      </c>
      <c r="R10" s="572">
        <v>16</v>
      </c>
      <c r="S10" s="571">
        <v>17</v>
      </c>
      <c r="T10" s="572">
        <v>18</v>
      </c>
      <c r="U10" s="571">
        <v>19</v>
      </c>
      <c r="V10" s="568"/>
      <c r="W10" s="567"/>
      <c r="X10" s="567"/>
      <c r="Y10" s="567"/>
      <c r="Z10" s="567"/>
      <c r="AA10" s="567"/>
      <c r="AB10" s="567"/>
      <c r="AC10" s="567"/>
    </row>
    <row r="11" spans="1:29" s="575" customFormat="1" ht="16.5" customHeight="1">
      <c r="A11" s="1623" t="s">
        <v>37</v>
      </c>
      <c r="B11" s="1624"/>
      <c r="C11" s="842">
        <f>SUM(C12:C21)</f>
        <v>53</v>
      </c>
      <c r="D11" s="842">
        <f aca="true" t="shared" si="0" ref="D11:U11">SUM(D12:D21)</f>
        <v>1</v>
      </c>
      <c r="E11" s="842">
        <f t="shared" si="0"/>
        <v>52</v>
      </c>
      <c r="F11" s="842">
        <f t="shared" si="0"/>
        <v>53</v>
      </c>
      <c r="G11" s="842">
        <f t="shared" si="0"/>
        <v>1</v>
      </c>
      <c r="H11" s="842">
        <f t="shared" si="0"/>
        <v>52</v>
      </c>
      <c r="I11" s="842">
        <f t="shared" si="0"/>
        <v>24</v>
      </c>
      <c r="J11" s="842">
        <f t="shared" si="0"/>
        <v>23</v>
      </c>
      <c r="K11" s="842">
        <f t="shared" si="0"/>
        <v>1</v>
      </c>
      <c r="L11" s="842">
        <f t="shared" si="0"/>
        <v>29</v>
      </c>
      <c r="M11" s="842">
        <f t="shared" si="0"/>
        <v>0</v>
      </c>
      <c r="N11" s="842">
        <f t="shared" si="0"/>
        <v>29</v>
      </c>
      <c r="O11" s="842">
        <f t="shared" si="0"/>
        <v>0</v>
      </c>
      <c r="P11" s="842">
        <f t="shared" si="0"/>
        <v>24</v>
      </c>
      <c r="Q11" s="842">
        <f t="shared" si="0"/>
        <v>3</v>
      </c>
      <c r="R11" s="842">
        <f t="shared" si="0"/>
        <v>0</v>
      </c>
      <c r="S11" s="842">
        <f t="shared" si="0"/>
        <v>3</v>
      </c>
      <c r="T11" s="842">
        <f t="shared" si="0"/>
        <v>10</v>
      </c>
      <c r="U11" s="842">
        <f t="shared" si="0"/>
        <v>8</v>
      </c>
      <c r="V11" s="573"/>
      <c r="W11" s="574"/>
      <c r="X11" s="574"/>
      <c r="Y11" s="574"/>
      <c r="Z11" s="574"/>
      <c r="AA11" s="574"/>
      <c r="AB11" s="574"/>
      <c r="AC11" s="574"/>
    </row>
    <row r="12" spans="1:29" s="575" customFormat="1" ht="16.5" customHeight="1">
      <c r="A12" s="782">
        <v>1</v>
      </c>
      <c r="B12" s="783" t="s">
        <v>673</v>
      </c>
      <c r="C12" s="784">
        <v>30</v>
      </c>
      <c r="D12" s="939">
        <v>1</v>
      </c>
      <c r="E12" s="785">
        <v>29</v>
      </c>
      <c r="F12" s="784">
        <v>30</v>
      </c>
      <c r="G12" s="786">
        <v>1</v>
      </c>
      <c r="H12" s="786">
        <v>29</v>
      </c>
      <c r="I12" s="787">
        <v>1</v>
      </c>
      <c r="J12" s="786"/>
      <c r="K12" s="786">
        <v>1</v>
      </c>
      <c r="L12" s="787">
        <v>29</v>
      </c>
      <c r="M12" s="786">
        <v>0</v>
      </c>
      <c r="N12" s="786">
        <v>29</v>
      </c>
      <c r="O12" s="786">
        <v>0</v>
      </c>
      <c r="P12" s="787">
        <v>1</v>
      </c>
      <c r="Q12" s="786">
        <v>0</v>
      </c>
      <c r="R12" s="786">
        <v>0</v>
      </c>
      <c r="S12" s="786">
        <v>0</v>
      </c>
      <c r="T12" s="786">
        <v>0</v>
      </c>
      <c r="U12" s="786">
        <v>1</v>
      </c>
      <c r="V12" s="577"/>
      <c r="W12" s="574"/>
      <c r="X12" s="574"/>
      <c r="Y12" s="574"/>
      <c r="Z12" s="574"/>
      <c r="AA12" s="574"/>
      <c r="AB12" s="574"/>
      <c r="AC12" s="574"/>
    </row>
    <row r="13" spans="1:29" s="575" customFormat="1" ht="16.5" customHeight="1">
      <c r="A13" s="782">
        <v>2</v>
      </c>
      <c r="B13" s="783" t="s">
        <v>674</v>
      </c>
      <c r="C13" s="784">
        <v>7</v>
      </c>
      <c r="D13" s="939">
        <v>0</v>
      </c>
      <c r="E13" s="785">
        <v>7</v>
      </c>
      <c r="F13" s="784">
        <v>7</v>
      </c>
      <c r="G13" s="786">
        <v>0</v>
      </c>
      <c r="H13" s="786">
        <v>7</v>
      </c>
      <c r="I13" s="787">
        <v>7</v>
      </c>
      <c r="J13" s="786">
        <v>7</v>
      </c>
      <c r="K13" s="786">
        <v>0</v>
      </c>
      <c r="L13" s="787">
        <v>0</v>
      </c>
      <c r="M13" s="786">
        <v>0</v>
      </c>
      <c r="N13" s="786">
        <v>0</v>
      </c>
      <c r="O13" s="786">
        <v>0</v>
      </c>
      <c r="P13" s="787">
        <v>7</v>
      </c>
      <c r="Q13" s="786">
        <v>0</v>
      </c>
      <c r="R13" s="786"/>
      <c r="S13" s="786">
        <v>0</v>
      </c>
      <c r="T13" s="786">
        <v>4</v>
      </c>
      <c r="U13" s="786">
        <v>3</v>
      </c>
      <c r="V13" s="574"/>
      <c r="W13" s="574"/>
      <c r="X13" s="574"/>
      <c r="Y13" s="574"/>
      <c r="Z13" s="574"/>
      <c r="AA13" s="574"/>
      <c r="AB13" s="574"/>
      <c r="AC13" s="574"/>
    </row>
    <row r="14" spans="1:29" s="575" customFormat="1" ht="15.75" customHeight="1">
      <c r="A14" s="782">
        <v>3</v>
      </c>
      <c r="B14" s="783" t="s">
        <v>675</v>
      </c>
      <c r="C14" s="784">
        <v>3</v>
      </c>
      <c r="D14" s="939">
        <v>0</v>
      </c>
      <c r="E14" s="785">
        <v>3</v>
      </c>
      <c r="F14" s="784">
        <v>3</v>
      </c>
      <c r="G14" s="786">
        <v>0</v>
      </c>
      <c r="H14" s="786">
        <v>3</v>
      </c>
      <c r="I14" s="787">
        <v>3</v>
      </c>
      <c r="J14" s="786">
        <v>3</v>
      </c>
      <c r="K14" s="786">
        <v>0</v>
      </c>
      <c r="L14" s="787">
        <v>0</v>
      </c>
      <c r="M14" s="786">
        <v>0</v>
      </c>
      <c r="N14" s="786">
        <v>0</v>
      </c>
      <c r="O14" s="786">
        <v>0</v>
      </c>
      <c r="P14" s="787">
        <v>3</v>
      </c>
      <c r="Q14" s="786">
        <v>0</v>
      </c>
      <c r="R14" s="786">
        <v>0</v>
      </c>
      <c r="S14" s="786">
        <v>0</v>
      </c>
      <c r="T14" s="786">
        <v>1</v>
      </c>
      <c r="U14" s="786">
        <v>2</v>
      </c>
      <c r="V14" s="574"/>
      <c r="W14" s="574"/>
      <c r="X14" s="574"/>
      <c r="Y14" s="574"/>
      <c r="Z14" s="574"/>
      <c r="AA14" s="574"/>
      <c r="AB14" s="574"/>
      <c r="AC14" s="574"/>
    </row>
    <row r="15" spans="1:29" s="575" customFormat="1" ht="15.75" customHeight="1">
      <c r="A15" s="782">
        <v>4</v>
      </c>
      <c r="B15" s="783" t="s">
        <v>676</v>
      </c>
      <c r="C15" s="784">
        <v>1</v>
      </c>
      <c r="D15" s="939">
        <v>0</v>
      </c>
      <c r="E15" s="785">
        <v>1</v>
      </c>
      <c r="F15" s="784">
        <v>1</v>
      </c>
      <c r="G15" s="786">
        <v>0</v>
      </c>
      <c r="H15" s="786">
        <v>1</v>
      </c>
      <c r="I15" s="787">
        <v>1</v>
      </c>
      <c r="J15" s="786">
        <v>1</v>
      </c>
      <c r="K15" s="786">
        <v>0</v>
      </c>
      <c r="L15" s="787">
        <v>0</v>
      </c>
      <c r="M15" s="786">
        <v>0</v>
      </c>
      <c r="N15" s="786">
        <v>0</v>
      </c>
      <c r="O15" s="786"/>
      <c r="P15" s="787">
        <v>1</v>
      </c>
      <c r="Q15" s="786">
        <v>1</v>
      </c>
      <c r="R15" s="786">
        <v>0</v>
      </c>
      <c r="S15" s="786"/>
      <c r="T15" s="786">
        <v>0</v>
      </c>
      <c r="U15" s="786">
        <v>0</v>
      </c>
      <c r="V15" s="574"/>
      <c r="W15" s="574"/>
      <c r="X15" s="574"/>
      <c r="Y15" s="574"/>
      <c r="Z15" s="574"/>
      <c r="AA15" s="574"/>
      <c r="AB15" s="574"/>
      <c r="AC15" s="574"/>
    </row>
    <row r="16" spans="1:29" s="575" customFormat="1" ht="15.75" customHeight="1">
      <c r="A16" s="782">
        <v>5</v>
      </c>
      <c r="B16" s="783" t="s">
        <v>677</v>
      </c>
      <c r="C16" s="784">
        <v>5</v>
      </c>
      <c r="D16" s="939">
        <v>0</v>
      </c>
      <c r="E16" s="785">
        <v>5</v>
      </c>
      <c r="F16" s="784">
        <v>5</v>
      </c>
      <c r="G16" s="786">
        <v>0</v>
      </c>
      <c r="H16" s="786">
        <v>5</v>
      </c>
      <c r="I16" s="787">
        <v>5</v>
      </c>
      <c r="J16" s="786">
        <v>5</v>
      </c>
      <c r="K16" s="786">
        <v>0</v>
      </c>
      <c r="L16" s="787">
        <v>0</v>
      </c>
      <c r="M16" s="786">
        <v>0</v>
      </c>
      <c r="N16" s="786">
        <v>0</v>
      </c>
      <c r="O16" s="786">
        <v>0</v>
      </c>
      <c r="P16" s="787">
        <v>5</v>
      </c>
      <c r="Q16" s="786">
        <v>1</v>
      </c>
      <c r="R16" s="786">
        <v>0</v>
      </c>
      <c r="S16" s="786">
        <v>1</v>
      </c>
      <c r="T16" s="786">
        <v>1</v>
      </c>
      <c r="U16" s="786">
        <v>2</v>
      </c>
      <c r="V16" s="574"/>
      <c r="W16" s="574"/>
      <c r="X16" s="574"/>
      <c r="Y16" s="574"/>
      <c r="Z16" s="574"/>
      <c r="AA16" s="574"/>
      <c r="AB16" s="574"/>
      <c r="AC16" s="574"/>
    </row>
    <row r="17" spans="1:29" s="575" customFormat="1" ht="15.75" customHeight="1">
      <c r="A17" s="782">
        <v>6</v>
      </c>
      <c r="B17" s="783" t="s">
        <v>678</v>
      </c>
      <c r="C17" s="784">
        <v>2</v>
      </c>
      <c r="D17" s="939">
        <v>0</v>
      </c>
      <c r="E17" s="785">
        <v>2</v>
      </c>
      <c r="F17" s="784">
        <v>2</v>
      </c>
      <c r="G17" s="786">
        <v>0</v>
      </c>
      <c r="H17" s="786">
        <v>2</v>
      </c>
      <c r="I17" s="787">
        <v>2</v>
      </c>
      <c r="J17" s="786">
        <v>2</v>
      </c>
      <c r="K17" s="786">
        <v>0</v>
      </c>
      <c r="L17" s="787">
        <v>0</v>
      </c>
      <c r="M17" s="786">
        <v>0</v>
      </c>
      <c r="N17" s="786">
        <v>0</v>
      </c>
      <c r="O17" s="786">
        <v>0</v>
      </c>
      <c r="P17" s="787">
        <v>2</v>
      </c>
      <c r="Q17" s="786">
        <v>1</v>
      </c>
      <c r="R17" s="786">
        <v>0</v>
      </c>
      <c r="S17" s="786">
        <v>1</v>
      </c>
      <c r="T17" s="786">
        <v>0</v>
      </c>
      <c r="U17" s="786">
        <v>0</v>
      </c>
      <c r="V17" s="574"/>
      <c r="W17" s="574"/>
      <c r="X17" s="574"/>
      <c r="Y17" s="574"/>
      <c r="Z17" s="574"/>
      <c r="AA17" s="574"/>
      <c r="AB17" s="574"/>
      <c r="AC17" s="574"/>
    </row>
    <row r="18" spans="1:29" s="575" customFormat="1" ht="15.75" customHeight="1">
      <c r="A18" s="782">
        <v>7</v>
      </c>
      <c r="B18" s="783" t="s">
        <v>679</v>
      </c>
      <c r="C18" s="784">
        <v>1</v>
      </c>
      <c r="D18" s="939">
        <v>0</v>
      </c>
      <c r="E18" s="785">
        <v>1</v>
      </c>
      <c r="F18" s="784">
        <v>1</v>
      </c>
      <c r="G18" s="786">
        <v>0</v>
      </c>
      <c r="H18" s="786">
        <v>1</v>
      </c>
      <c r="I18" s="787">
        <v>1</v>
      </c>
      <c r="J18" s="786">
        <v>1</v>
      </c>
      <c r="K18" s="786">
        <v>0</v>
      </c>
      <c r="L18" s="787">
        <v>0</v>
      </c>
      <c r="M18" s="786">
        <v>0</v>
      </c>
      <c r="N18" s="786">
        <v>0</v>
      </c>
      <c r="O18" s="786">
        <v>0</v>
      </c>
      <c r="P18" s="787">
        <v>1</v>
      </c>
      <c r="Q18" s="786">
        <v>0</v>
      </c>
      <c r="R18" s="786">
        <v>0</v>
      </c>
      <c r="S18" s="786">
        <v>0</v>
      </c>
      <c r="T18" s="786">
        <v>1</v>
      </c>
      <c r="U18" s="786">
        <v>0</v>
      </c>
      <c r="V18" s="574"/>
      <c r="W18" s="574"/>
      <c r="X18" s="574"/>
      <c r="Y18" s="574"/>
      <c r="Z18" s="574"/>
      <c r="AA18" s="574"/>
      <c r="AB18" s="574"/>
      <c r="AC18" s="574"/>
    </row>
    <row r="19" spans="1:29" s="575" customFormat="1" ht="15.75" customHeight="1">
      <c r="A19" s="782">
        <v>8</v>
      </c>
      <c r="B19" s="783" t="s">
        <v>680</v>
      </c>
      <c r="C19" s="784">
        <v>0</v>
      </c>
      <c r="D19" s="939">
        <v>0</v>
      </c>
      <c r="E19" s="785"/>
      <c r="F19" s="784">
        <v>0</v>
      </c>
      <c r="G19" s="786">
        <v>0</v>
      </c>
      <c r="H19" s="786"/>
      <c r="I19" s="787">
        <v>0</v>
      </c>
      <c r="J19" s="786"/>
      <c r="K19" s="786">
        <v>0</v>
      </c>
      <c r="L19" s="787">
        <v>0</v>
      </c>
      <c r="M19" s="786">
        <v>0</v>
      </c>
      <c r="N19" s="786">
        <v>0</v>
      </c>
      <c r="O19" s="786">
        <v>0</v>
      </c>
      <c r="P19" s="787">
        <v>0</v>
      </c>
      <c r="Q19" s="786">
        <v>0</v>
      </c>
      <c r="R19" s="786"/>
      <c r="S19" s="786">
        <v>0</v>
      </c>
      <c r="T19" s="786"/>
      <c r="U19" s="786"/>
      <c r="V19" s="574"/>
      <c r="W19" s="574"/>
      <c r="X19" s="574"/>
      <c r="Y19" s="574"/>
      <c r="Z19" s="574"/>
      <c r="AA19" s="574"/>
      <c r="AB19" s="574"/>
      <c r="AC19" s="574"/>
    </row>
    <row r="20" spans="1:29" s="575" customFormat="1" ht="15.75" customHeight="1">
      <c r="A20" s="782">
        <v>9</v>
      </c>
      <c r="B20" s="783" t="s">
        <v>681</v>
      </c>
      <c r="C20" s="784">
        <v>2</v>
      </c>
      <c r="D20" s="939">
        <v>0</v>
      </c>
      <c r="E20" s="785">
        <v>2</v>
      </c>
      <c r="F20" s="784">
        <v>2</v>
      </c>
      <c r="G20" s="786">
        <v>0</v>
      </c>
      <c r="H20" s="786">
        <v>2</v>
      </c>
      <c r="I20" s="787">
        <v>2</v>
      </c>
      <c r="J20" s="786">
        <v>2</v>
      </c>
      <c r="K20" s="786">
        <v>0</v>
      </c>
      <c r="L20" s="787">
        <v>0</v>
      </c>
      <c r="M20" s="786">
        <v>0</v>
      </c>
      <c r="N20" s="786">
        <v>0</v>
      </c>
      <c r="O20" s="786">
        <v>0</v>
      </c>
      <c r="P20" s="787">
        <v>2</v>
      </c>
      <c r="Q20" s="786">
        <v>0</v>
      </c>
      <c r="R20" s="786">
        <v>0</v>
      </c>
      <c r="S20" s="786">
        <v>0</v>
      </c>
      <c r="T20" s="786">
        <v>2</v>
      </c>
      <c r="U20" s="786">
        <v>0</v>
      </c>
      <c r="V20" s="574"/>
      <c r="W20" s="574"/>
      <c r="X20" s="574"/>
      <c r="Y20" s="574"/>
      <c r="Z20" s="574"/>
      <c r="AA20" s="574"/>
      <c r="AB20" s="574"/>
      <c r="AC20" s="574"/>
    </row>
    <row r="21" spans="1:29" s="575" customFormat="1" ht="15.75" customHeight="1">
      <c r="A21" s="782">
        <v>10</v>
      </c>
      <c r="B21" s="783" t="s">
        <v>682</v>
      </c>
      <c r="C21" s="784">
        <v>2</v>
      </c>
      <c r="D21" s="939">
        <v>0</v>
      </c>
      <c r="E21" s="785">
        <v>2</v>
      </c>
      <c r="F21" s="784">
        <v>2</v>
      </c>
      <c r="G21" s="786">
        <v>0</v>
      </c>
      <c r="H21" s="786">
        <v>2</v>
      </c>
      <c r="I21" s="787">
        <v>2</v>
      </c>
      <c r="J21" s="786">
        <v>2</v>
      </c>
      <c r="K21" s="786">
        <v>0</v>
      </c>
      <c r="L21" s="787">
        <v>0</v>
      </c>
      <c r="M21" s="786">
        <v>0</v>
      </c>
      <c r="N21" s="786">
        <v>0</v>
      </c>
      <c r="O21" s="786">
        <v>0</v>
      </c>
      <c r="P21" s="787">
        <v>2</v>
      </c>
      <c r="Q21" s="786">
        <v>0</v>
      </c>
      <c r="R21" s="786">
        <v>0</v>
      </c>
      <c r="S21" s="786">
        <v>1</v>
      </c>
      <c r="T21" s="786">
        <v>1</v>
      </c>
      <c r="U21" s="786">
        <v>0</v>
      </c>
      <c r="V21" s="574"/>
      <c r="W21" s="574"/>
      <c r="X21" s="574"/>
      <c r="Y21" s="574"/>
      <c r="Z21" s="574"/>
      <c r="AA21" s="574"/>
      <c r="AB21" s="574"/>
      <c r="AC21" s="574"/>
    </row>
    <row r="22" spans="1:29" s="575" customFormat="1" ht="15.75" customHeight="1">
      <c r="A22" s="788"/>
      <c r="B22" s="789"/>
      <c r="C22" s="973">
        <f>IF(AND(C11=I11+L11,I11=P11),"","Sai bét")</f>
      </c>
      <c r="D22" s="947"/>
      <c r="E22" s="947"/>
      <c r="F22" s="947"/>
      <c r="G22" s="947"/>
      <c r="H22" s="947"/>
      <c r="I22" s="947"/>
      <c r="J22" s="947"/>
      <c r="K22" s="947"/>
      <c r="L22" s="947"/>
      <c r="M22" s="947"/>
      <c r="N22" s="947"/>
      <c r="O22" s="947"/>
      <c r="P22" s="947"/>
      <c r="Q22" s="947"/>
      <c r="R22" s="947"/>
      <c r="S22" s="947"/>
      <c r="T22" s="947"/>
      <c r="U22" s="947"/>
      <c r="V22" s="574"/>
      <c r="W22" s="574"/>
      <c r="X22" s="574"/>
      <c r="Y22" s="574"/>
      <c r="Z22" s="574"/>
      <c r="AA22" s="574"/>
      <c r="AB22" s="574"/>
      <c r="AC22" s="574"/>
    </row>
    <row r="23" spans="1:21" ht="22.5" customHeight="1">
      <c r="A23" s="578"/>
      <c r="B23" s="1625"/>
      <c r="C23" s="1625"/>
      <c r="D23" s="1625"/>
      <c r="E23" s="1625"/>
      <c r="F23" s="1625"/>
      <c r="G23" s="1625"/>
      <c r="H23" s="643"/>
      <c r="I23" s="643"/>
      <c r="J23" s="643"/>
      <c r="K23" s="643"/>
      <c r="L23" s="643"/>
      <c r="M23" s="695"/>
      <c r="N23" s="1626" t="str">
        <f>'Thong tin'!B9</f>
        <v>Tây Ninh, ngày ……  tháng ……... năm 2020</v>
      </c>
      <c r="O23" s="1626"/>
      <c r="P23" s="1626"/>
      <c r="Q23" s="1626"/>
      <c r="R23" s="1626"/>
      <c r="S23" s="1626"/>
      <c r="T23" s="1626"/>
      <c r="U23" s="1626"/>
    </row>
    <row r="24" spans="1:21" ht="18.75">
      <c r="A24" s="578"/>
      <c r="B24" s="1627" t="s">
        <v>4</v>
      </c>
      <c r="C24" s="1627"/>
      <c r="D24" s="1627"/>
      <c r="E24" s="1627"/>
      <c r="F24" s="1627"/>
      <c r="G24" s="1627"/>
      <c r="H24" s="612"/>
      <c r="I24" s="612"/>
      <c r="J24" s="612"/>
      <c r="K24" s="612"/>
      <c r="L24" s="612"/>
      <c r="M24" s="695"/>
      <c r="N24" s="1627" t="str">
        <f>'Thong tin'!B8</f>
        <v>CỤC TRƯỞNG</v>
      </c>
      <c r="O24" s="1627"/>
      <c r="P24" s="1627"/>
      <c r="Q24" s="1627"/>
      <c r="R24" s="1627"/>
      <c r="S24" s="1627"/>
      <c r="T24" s="1627"/>
      <c r="U24" s="1627"/>
    </row>
    <row r="25" spans="1:21" ht="18" customHeight="1">
      <c r="A25" s="581"/>
      <c r="B25" s="1630"/>
      <c r="C25" s="1630"/>
      <c r="D25" s="1630"/>
      <c r="E25" s="1630"/>
      <c r="F25" s="1630"/>
      <c r="G25" s="697"/>
      <c r="H25" s="697"/>
      <c r="I25" s="697"/>
      <c r="J25" s="697"/>
      <c r="K25" s="697"/>
      <c r="L25" s="697"/>
      <c r="M25" s="697"/>
      <c r="N25" s="1631"/>
      <c r="O25" s="1631"/>
      <c r="P25" s="1631"/>
      <c r="Q25" s="1631"/>
      <c r="R25" s="1631"/>
      <c r="S25" s="1631"/>
      <c r="T25" s="1631"/>
      <c r="U25" s="1631"/>
    </row>
    <row r="26" spans="2:21" ht="48.75" customHeight="1">
      <c r="B26" s="1632"/>
      <c r="C26" s="1632"/>
      <c r="D26" s="1632"/>
      <c r="E26" s="1632"/>
      <c r="F26" s="1632"/>
      <c r="G26" s="695"/>
      <c r="H26" s="695"/>
      <c r="I26" s="695"/>
      <c r="J26" s="695"/>
      <c r="K26" s="695"/>
      <c r="L26" s="695"/>
      <c r="M26" s="695"/>
      <c r="N26" s="695"/>
      <c r="O26" s="695"/>
      <c r="P26" s="1632"/>
      <c r="Q26" s="1632"/>
      <c r="R26" s="1632"/>
      <c r="S26" s="1632"/>
      <c r="T26" s="1632"/>
      <c r="U26" s="695"/>
    </row>
    <row r="27" spans="2:21" ht="3" customHeight="1">
      <c r="B27" s="695"/>
      <c r="C27" s="695"/>
      <c r="D27" s="940"/>
      <c r="E27" s="695"/>
      <c r="F27" s="695"/>
      <c r="G27" s="695"/>
      <c r="H27" s="695"/>
      <c r="I27" s="695"/>
      <c r="J27" s="695"/>
      <c r="K27" s="695"/>
      <c r="L27" s="695"/>
      <c r="M27" s="695"/>
      <c r="N27" s="695"/>
      <c r="O27" s="695"/>
      <c r="P27" s="695"/>
      <c r="Q27" s="1633"/>
      <c r="R27" s="1633"/>
      <c r="S27" s="695"/>
      <c r="T27" s="695"/>
      <c r="U27" s="695"/>
    </row>
    <row r="28" spans="2:21" ht="10.5" customHeight="1">
      <c r="B28" s="695"/>
      <c r="C28" s="695"/>
      <c r="D28" s="940"/>
      <c r="E28" s="695"/>
      <c r="F28" s="695"/>
      <c r="G28" s="695"/>
      <c r="H28" s="695"/>
      <c r="I28" s="695"/>
      <c r="J28" s="695"/>
      <c r="K28" s="695"/>
      <c r="L28" s="695"/>
      <c r="M28" s="695"/>
      <c r="N28" s="695"/>
      <c r="O28" s="695"/>
      <c r="P28" s="695"/>
      <c r="Q28" s="695"/>
      <c r="R28" s="695"/>
      <c r="S28" s="695"/>
      <c r="T28" s="695"/>
      <c r="U28" s="695"/>
    </row>
    <row r="29" spans="2:21" ht="18">
      <c r="B29" s="695"/>
      <c r="C29" s="695"/>
      <c r="D29" s="940"/>
      <c r="E29" s="695"/>
      <c r="F29" s="695"/>
      <c r="G29" s="695"/>
      <c r="H29" s="695"/>
      <c r="I29" s="695"/>
      <c r="J29" s="695" t="s">
        <v>595</v>
      </c>
      <c r="K29" s="695"/>
      <c r="L29" s="695"/>
      <c r="M29" s="695"/>
      <c r="N29" s="695"/>
      <c r="O29" s="695"/>
      <c r="P29" s="695"/>
      <c r="Q29" s="695"/>
      <c r="R29" s="695"/>
      <c r="S29" s="695"/>
      <c r="T29" s="695"/>
      <c r="U29" s="695"/>
    </row>
    <row r="30" spans="2:21" ht="16.5">
      <c r="B30" s="1634" t="str">
        <f>'Thong tin'!B6</f>
        <v>Đỗ Trung Hậu</v>
      </c>
      <c r="C30" s="1634"/>
      <c r="D30" s="1634"/>
      <c r="E30" s="1634"/>
      <c r="F30" s="1634"/>
      <c r="G30" s="1634"/>
      <c r="H30" s="698"/>
      <c r="I30" s="699"/>
      <c r="J30" s="699"/>
      <c r="K30" s="699"/>
      <c r="L30" s="699"/>
      <c r="M30" s="699"/>
      <c r="N30" s="1634" t="str">
        <f>'Thong tin'!B7</f>
        <v>Võ Xuân Biên</v>
      </c>
      <c r="O30" s="1634"/>
      <c r="P30" s="1634"/>
      <c r="Q30" s="1634"/>
      <c r="R30" s="1634"/>
      <c r="S30" s="1634"/>
      <c r="T30" s="1634"/>
      <c r="U30" s="1634"/>
    </row>
    <row r="32" spans="15:20" ht="12.75">
      <c r="O32" s="1628"/>
      <c r="P32" s="1628"/>
      <c r="Q32" s="1628"/>
      <c r="R32" s="1628"/>
      <c r="S32" s="1628"/>
      <c r="T32" s="1628"/>
    </row>
    <row r="34" ht="12.75" hidden="1"/>
    <row r="35" spans="1:14" ht="12.75" customHeight="1" hidden="1">
      <c r="A35" s="584" t="s">
        <v>226</v>
      </c>
      <c r="B35" s="585"/>
      <c r="C35" s="585"/>
      <c r="D35" s="942"/>
      <c r="E35" s="585"/>
      <c r="F35" s="585"/>
      <c r="G35" s="585"/>
      <c r="H35" s="585"/>
      <c r="I35" s="585"/>
      <c r="J35" s="585"/>
      <c r="K35" s="585"/>
      <c r="L35" s="585"/>
      <c r="M35" s="585"/>
      <c r="N35" s="585"/>
    </row>
    <row r="36" spans="1:14" s="586" customFormat="1" ht="15.75" customHeight="1" hidden="1">
      <c r="A36" s="1629" t="s">
        <v>606</v>
      </c>
      <c r="B36" s="1629"/>
      <c r="C36" s="1629"/>
      <c r="D36" s="1629"/>
      <c r="E36" s="1629"/>
      <c r="F36" s="1629"/>
      <c r="G36" s="1629"/>
      <c r="H36" s="1629"/>
      <c r="I36" s="1629"/>
      <c r="J36" s="1629"/>
      <c r="K36" s="1629"/>
      <c r="L36" s="585"/>
      <c r="M36" s="585"/>
      <c r="N36" s="585"/>
    </row>
    <row r="37" spans="1:14" s="589" customFormat="1" ht="15" hidden="1">
      <c r="A37" s="587" t="s">
        <v>607</v>
      </c>
      <c r="B37" s="588"/>
      <c r="C37" s="588"/>
      <c r="D37" s="943"/>
      <c r="E37" s="588"/>
      <c r="F37" s="588"/>
      <c r="G37" s="588"/>
      <c r="H37" s="588"/>
      <c r="I37" s="588"/>
      <c r="J37" s="588"/>
      <c r="K37" s="588"/>
      <c r="L37" s="588"/>
      <c r="M37" s="588"/>
      <c r="N37" s="588"/>
    </row>
    <row r="38" spans="1:14" s="586" customFormat="1" ht="15" hidden="1">
      <c r="A38" s="587" t="s">
        <v>608</v>
      </c>
      <c r="B38" s="588"/>
      <c r="C38" s="588"/>
      <c r="D38" s="943"/>
      <c r="E38" s="588"/>
      <c r="F38" s="588"/>
      <c r="G38" s="588"/>
      <c r="H38" s="588"/>
      <c r="I38" s="588"/>
      <c r="J38" s="588"/>
      <c r="K38" s="588"/>
      <c r="L38" s="590"/>
      <c r="M38" s="590"/>
      <c r="N38" s="590"/>
    </row>
    <row r="39" spans="1:14" s="586" customFormat="1" ht="15" hidden="1">
      <c r="A39" s="590"/>
      <c r="B39" s="590"/>
      <c r="C39" s="590"/>
      <c r="D39" s="944"/>
      <c r="E39" s="590"/>
      <c r="F39" s="590"/>
      <c r="G39" s="590"/>
      <c r="H39" s="590"/>
      <c r="I39" s="590"/>
      <c r="J39" s="590"/>
      <c r="K39" s="590"/>
      <c r="L39" s="590"/>
      <c r="M39" s="590"/>
      <c r="N39" s="590"/>
    </row>
    <row r="40" spans="1:14" ht="12.75" hidden="1">
      <c r="A40" s="581"/>
      <c r="B40" s="581"/>
      <c r="C40" s="581"/>
      <c r="D40" s="945"/>
      <c r="E40" s="581"/>
      <c r="F40" s="581"/>
      <c r="G40" s="581"/>
      <c r="H40" s="581"/>
      <c r="I40" s="581"/>
      <c r="J40" s="581"/>
      <c r="K40" s="581"/>
      <c r="L40" s="581"/>
      <c r="M40" s="581"/>
      <c r="N40" s="581"/>
    </row>
    <row r="41" ht="15.75" hidden="1">
      <c r="H41" s="521"/>
    </row>
    <row r="42" ht="12.75" hidden="1"/>
    <row r="43" ht="12.75" hidden="1"/>
    <row r="44" ht="12.75" hidden="1"/>
    <row r="45" ht="12.75" hidden="1"/>
    <row r="46" ht="12.75" hidden="1">
      <c r="D46" s="946"/>
    </row>
    <row r="47" ht="12.75" hidden="1">
      <c r="C47" s="591"/>
    </row>
    <row r="48" ht="12.75" hidden="1"/>
    <row r="49" ht="12.75" hidden="1"/>
    <row r="50" ht="12.75" hidden="1">
      <c r="L50" s="591" t="e">
        <f>J50/K50</f>
        <v>#DIV/0!</v>
      </c>
    </row>
    <row r="51" ht="12.75" hidden="1"/>
    <row r="52" ht="12.75" hidden="1"/>
    <row r="53" ht="12.75" hidden="1"/>
    <row r="54" ht="12.75" hidden="1"/>
    <row r="55" ht="12.75" hidden="1"/>
    <row r="56" ht="12.75" hidden="1"/>
    <row r="57" ht="12.75" hidden="1"/>
    <row r="58" ht="12.75" hidden="1"/>
    <row r="59" ht="12.75" hidden="1"/>
  </sheetData>
  <sheetProtection/>
  <mergeCells count="42">
    <mergeCell ref="O32:T32"/>
    <mergeCell ref="A36:K36"/>
    <mergeCell ref="B25:F25"/>
    <mergeCell ref="N25:U25"/>
    <mergeCell ref="B26:F26"/>
    <mergeCell ref="P26:T26"/>
    <mergeCell ref="Q27:R27"/>
    <mergeCell ref="B30:G30"/>
    <mergeCell ref="N30:U30"/>
    <mergeCell ref="B23:G23"/>
    <mergeCell ref="N23:U23"/>
    <mergeCell ref="B24:G24"/>
    <mergeCell ref="N24:U24"/>
    <mergeCell ref="D8:E8"/>
    <mergeCell ref="F8:F9"/>
    <mergeCell ref="G8:H8"/>
    <mergeCell ref="P5:U5"/>
    <mergeCell ref="F6:H7"/>
    <mergeCell ref="I6:O6"/>
    <mergeCell ref="M8:O8"/>
    <mergeCell ref="Q7:Q9"/>
    <mergeCell ref="A11:B11"/>
    <mergeCell ref="U7:U9"/>
    <mergeCell ref="C8:C9"/>
    <mergeCell ref="Q6:U6"/>
    <mergeCell ref="I7:K7"/>
    <mergeCell ref="L7:O7"/>
    <mergeCell ref="S7:S9"/>
    <mergeCell ref="I8:I9"/>
    <mergeCell ref="J8:K8"/>
    <mergeCell ref="L8:L9"/>
    <mergeCell ref="T7:T9"/>
    <mergeCell ref="A1:D1"/>
    <mergeCell ref="F1:N2"/>
    <mergeCell ref="A2:E2"/>
    <mergeCell ref="A3:E3"/>
    <mergeCell ref="F3:N3"/>
    <mergeCell ref="R7:R9"/>
    <mergeCell ref="P6:P9"/>
    <mergeCell ref="A5:B9"/>
    <mergeCell ref="C5:E7"/>
    <mergeCell ref="F5:O5"/>
  </mergeCells>
  <printOptions horizontalCentered="1"/>
  <pageMargins left="0.49" right="0" top="0.14" bottom="0" header="0.07" footer="0.15"/>
  <pageSetup horizontalDpi="600" verticalDpi="600" orientation="landscape" paperSize="9" scale="89" r:id="rId1"/>
</worksheet>
</file>

<file path=xl/worksheets/sheet28.xml><?xml version="1.0" encoding="utf-8"?>
<worksheet xmlns="http://schemas.openxmlformats.org/spreadsheetml/2006/main" xmlns:r="http://schemas.openxmlformats.org/officeDocument/2006/relationships">
  <sheetPr>
    <tabColor indexed="13"/>
  </sheetPr>
  <dimension ref="A1:U34"/>
  <sheetViews>
    <sheetView view="pageBreakPreview" zoomScale="70" zoomScaleSheetLayoutView="70" zoomScalePageLayoutView="0" workbookViewId="0" topLeftCell="A7">
      <selection activeCell="P26" sqref="P26:S26"/>
    </sheetView>
  </sheetViews>
  <sheetFormatPr defaultColWidth="9.00390625" defaultRowHeight="15.75"/>
  <cols>
    <col min="1" max="1" width="3.50390625" style="595" customWidth="1"/>
    <col min="2" max="2" width="29.25390625" style="595" customWidth="1"/>
    <col min="3" max="3" width="5.75390625" style="595" customWidth="1"/>
    <col min="4" max="13" width="4.75390625" style="595" customWidth="1"/>
    <col min="14" max="21" width="5.875" style="595" customWidth="1"/>
    <col min="22" max="16384" width="9.00390625" style="595" customWidth="1"/>
  </cols>
  <sheetData>
    <row r="1" spans="1:21" ht="19.5" customHeight="1">
      <c r="A1" s="1636" t="s">
        <v>609</v>
      </c>
      <c r="B1" s="1636"/>
      <c r="C1" s="1636"/>
      <c r="D1" s="1636"/>
      <c r="E1" s="592"/>
      <c r="F1" s="1637" t="s">
        <v>610</v>
      </c>
      <c r="G1" s="1637"/>
      <c r="H1" s="1637"/>
      <c r="I1" s="1637"/>
      <c r="J1" s="1637"/>
      <c r="K1" s="1637"/>
      <c r="L1" s="1637"/>
      <c r="M1" s="1637"/>
      <c r="N1" s="1637"/>
      <c r="O1" s="593"/>
      <c r="P1" s="1638" t="s">
        <v>469</v>
      </c>
      <c r="Q1" s="1639"/>
      <c r="R1" s="1639"/>
      <c r="S1" s="1639"/>
      <c r="T1" s="1639"/>
      <c r="U1" s="1639"/>
    </row>
    <row r="2" spans="1:21" ht="15.75" customHeight="1">
      <c r="A2" s="1640" t="s">
        <v>691</v>
      </c>
      <c r="B2" s="1641"/>
      <c r="C2" s="1641"/>
      <c r="D2" s="1641"/>
      <c r="E2" s="1641"/>
      <c r="F2" s="1637"/>
      <c r="G2" s="1637"/>
      <c r="H2" s="1637"/>
      <c r="I2" s="1637"/>
      <c r="J2" s="1637"/>
      <c r="K2" s="1637"/>
      <c r="L2" s="1637"/>
      <c r="M2" s="1637"/>
      <c r="N2" s="1637"/>
      <c r="O2" s="593"/>
      <c r="P2" s="1642" t="s">
        <v>696</v>
      </c>
      <c r="Q2" s="1642"/>
      <c r="R2" s="1642"/>
      <c r="S2" s="1642"/>
      <c r="T2" s="1642"/>
      <c r="U2" s="1642"/>
    </row>
    <row r="3" spans="1:20" ht="15.75" customHeight="1">
      <c r="A3" s="1643" t="s">
        <v>345</v>
      </c>
      <c r="B3" s="1644"/>
      <c r="C3" s="1644"/>
      <c r="D3" s="1644"/>
      <c r="E3" s="1644"/>
      <c r="F3" s="1645" t="str">
        <f>'Thong tin'!B4</f>
        <v>03 tháng / Năm 2020 (từ 01/10/2019 đến 31/12/2019)</v>
      </c>
      <c r="G3" s="1646"/>
      <c r="H3" s="1646"/>
      <c r="I3" s="1646"/>
      <c r="J3" s="1646"/>
      <c r="K3" s="1646"/>
      <c r="L3" s="1646"/>
      <c r="M3" s="1646"/>
      <c r="N3" s="1646"/>
      <c r="O3" s="598"/>
      <c r="P3" s="700" t="s">
        <v>662</v>
      </c>
      <c r="Q3" s="599"/>
      <c r="R3" s="599"/>
      <c r="S3" s="599"/>
      <c r="T3" s="599"/>
    </row>
    <row r="4" spans="1:21" ht="15" customHeight="1">
      <c r="A4" s="600" t="s">
        <v>611</v>
      </c>
      <c r="B4" s="600"/>
      <c r="C4" s="600"/>
      <c r="D4" s="1647"/>
      <c r="E4" s="1647"/>
      <c r="F4" s="1647"/>
      <c r="G4" s="1647"/>
      <c r="H4" s="1647"/>
      <c r="I4" s="1647"/>
      <c r="J4" s="1647"/>
      <c r="K4" s="1647"/>
      <c r="L4" s="1647"/>
      <c r="M4" s="1647"/>
      <c r="N4" s="1647"/>
      <c r="O4" s="1647"/>
      <c r="P4" s="1635" t="s">
        <v>612</v>
      </c>
      <c r="Q4" s="1635"/>
      <c r="R4" s="1635"/>
      <c r="S4" s="1635"/>
      <c r="T4" s="1635"/>
      <c r="U4" s="1635"/>
    </row>
    <row r="5" spans="1:21" s="602" customFormat="1" ht="15.75" customHeight="1">
      <c r="A5" s="1648" t="s">
        <v>72</v>
      </c>
      <c r="B5" s="1648"/>
      <c r="C5" s="1649" t="s">
        <v>583</v>
      </c>
      <c r="D5" s="1649"/>
      <c r="E5" s="1649"/>
      <c r="F5" s="1649" t="s">
        <v>613</v>
      </c>
      <c r="G5" s="1649"/>
      <c r="H5" s="1649"/>
      <c r="I5" s="1649"/>
      <c r="J5" s="1649"/>
      <c r="K5" s="1649"/>
      <c r="L5" s="1649"/>
      <c r="M5" s="1649"/>
      <c r="N5" s="1649"/>
      <c r="O5" s="1649"/>
      <c r="P5" s="1649" t="s">
        <v>614</v>
      </c>
      <c r="Q5" s="1649"/>
      <c r="R5" s="1649"/>
      <c r="S5" s="1649"/>
      <c r="T5" s="1649"/>
      <c r="U5" s="1649"/>
    </row>
    <row r="6" spans="1:21" s="602" customFormat="1" ht="14.25" customHeight="1">
      <c r="A6" s="1648"/>
      <c r="B6" s="1648"/>
      <c r="C6" s="1649"/>
      <c r="D6" s="1649"/>
      <c r="E6" s="1649"/>
      <c r="F6" s="1649" t="s">
        <v>615</v>
      </c>
      <c r="G6" s="1649"/>
      <c r="H6" s="1649"/>
      <c r="I6" s="1649" t="s">
        <v>587</v>
      </c>
      <c r="J6" s="1649"/>
      <c r="K6" s="1649"/>
      <c r="L6" s="1649"/>
      <c r="M6" s="1649"/>
      <c r="N6" s="1649"/>
      <c r="O6" s="1649"/>
      <c r="P6" s="1649" t="s">
        <v>227</v>
      </c>
      <c r="Q6" s="1651" t="s">
        <v>7</v>
      </c>
      <c r="R6" s="1651"/>
      <c r="S6" s="1651"/>
      <c r="T6" s="1651"/>
      <c r="U6" s="1651"/>
    </row>
    <row r="7" spans="1:21" s="602" customFormat="1" ht="32.25" customHeight="1">
      <c r="A7" s="1648"/>
      <c r="B7" s="1648"/>
      <c r="C7" s="1649"/>
      <c r="D7" s="1649"/>
      <c r="E7" s="1649"/>
      <c r="F7" s="1649"/>
      <c r="G7" s="1649"/>
      <c r="H7" s="1649"/>
      <c r="I7" s="1649" t="s">
        <v>588</v>
      </c>
      <c r="J7" s="1649"/>
      <c r="K7" s="1649"/>
      <c r="L7" s="1649" t="s">
        <v>616</v>
      </c>
      <c r="M7" s="1649"/>
      <c r="N7" s="1649"/>
      <c r="O7" s="1649"/>
      <c r="P7" s="1649"/>
      <c r="Q7" s="1649" t="s">
        <v>590</v>
      </c>
      <c r="R7" s="1649" t="s">
        <v>617</v>
      </c>
      <c r="S7" s="1649" t="s">
        <v>618</v>
      </c>
      <c r="T7" s="1649" t="s">
        <v>619</v>
      </c>
      <c r="U7" s="1649" t="s">
        <v>620</v>
      </c>
    </row>
    <row r="8" spans="1:21" s="602" customFormat="1" ht="15" customHeight="1">
      <c r="A8" s="1648"/>
      <c r="B8" s="1648"/>
      <c r="C8" s="1649" t="s">
        <v>621</v>
      </c>
      <c r="D8" s="1649" t="s">
        <v>7</v>
      </c>
      <c r="E8" s="1649"/>
      <c r="F8" s="1649" t="s">
        <v>622</v>
      </c>
      <c r="G8" s="1649" t="s">
        <v>7</v>
      </c>
      <c r="H8" s="1649"/>
      <c r="I8" s="1649" t="s">
        <v>623</v>
      </c>
      <c r="J8" s="1649" t="s">
        <v>7</v>
      </c>
      <c r="K8" s="1649"/>
      <c r="L8" s="1649" t="s">
        <v>622</v>
      </c>
      <c r="M8" s="1649" t="s">
        <v>7</v>
      </c>
      <c r="N8" s="1649"/>
      <c r="O8" s="1649"/>
      <c r="P8" s="1649"/>
      <c r="Q8" s="1649"/>
      <c r="R8" s="1650"/>
      <c r="S8" s="1652"/>
      <c r="T8" s="1649"/>
      <c r="U8" s="1649"/>
    </row>
    <row r="9" spans="1:21" s="602" customFormat="1" ht="108" customHeight="1">
      <c r="A9" s="1648"/>
      <c r="B9" s="1648"/>
      <c r="C9" s="1649"/>
      <c r="D9" s="601" t="s">
        <v>624</v>
      </c>
      <c r="E9" s="601" t="s">
        <v>625</v>
      </c>
      <c r="F9" s="1650"/>
      <c r="G9" s="601" t="s">
        <v>626</v>
      </c>
      <c r="H9" s="601" t="s">
        <v>627</v>
      </c>
      <c r="I9" s="1650"/>
      <c r="J9" s="601" t="s">
        <v>628</v>
      </c>
      <c r="K9" s="601" t="s">
        <v>629</v>
      </c>
      <c r="L9" s="1649"/>
      <c r="M9" s="601" t="s">
        <v>630</v>
      </c>
      <c r="N9" s="601" t="s">
        <v>631</v>
      </c>
      <c r="O9" s="601" t="s">
        <v>632</v>
      </c>
      <c r="P9" s="1649"/>
      <c r="Q9" s="1649"/>
      <c r="R9" s="1650"/>
      <c r="S9" s="1652"/>
      <c r="T9" s="1649"/>
      <c r="U9" s="1649"/>
    </row>
    <row r="10" spans="1:21" ht="12.75">
      <c r="A10" s="849"/>
      <c r="B10" s="849" t="s">
        <v>605</v>
      </c>
      <c r="C10" s="850">
        <v>1</v>
      </c>
      <c r="D10" s="850">
        <v>2</v>
      </c>
      <c r="E10" s="850">
        <v>3</v>
      </c>
      <c r="F10" s="851">
        <v>4</v>
      </c>
      <c r="G10" s="852">
        <v>5</v>
      </c>
      <c r="H10" s="851">
        <v>6</v>
      </c>
      <c r="I10" s="852">
        <v>7</v>
      </c>
      <c r="J10" s="851">
        <v>8</v>
      </c>
      <c r="K10" s="852">
        <v>9</v>
      </c>
      <c r="L10" s="851">
        <v>10</v>
      </c>
      <c r="M10" s="852">
        <v>11</v>
      </c>
      <c r="N10" s="851">
        <v>12</v>
      </c>
      <c r="O10" s="852">
        <v>13</v>
      </c>
      <c r="P10" s="851">
        <v>14</v>
      </c>
      <c r="Q10" s="852">
        <v>15</v>
      </c>
      <c r="R10" s="851">
        <v>16</v>
      </c>
      <c r="S10" s="852">
        <v>17</v>
      </c>
      <c r="T10" s="851">
        <v>18</v>
      </c>
      <c r="U10" s="852">
        <v>19</v>
      </c>
    </row>
    <row r="11" spans="1:21" s="602" customFormat="1" ht="15.75" customHeight="1">
      <c r="A11" s="1653" t="s">
        <v>38</v>
      </c>
      <c r="B11" s="1653"/>
      <c r="C11" s="853">
        <f>SUM(C12:C21)</f>
        <v>3</v>
      </c>
      <c r="D11" s="853">
        <f aca="true" t="shared" si="0" ref="D11:U11">SUM(D12:D21)</f>
        <v>0</v>
      </c>
      <c r="E11" s="853">
        <f t="shared" si="0"/>
        <v>3</v>
      </c>
      <c r="F11" s="853">
        <f t="shared" si="0"/>
        <v>3</v>
      </c>
      <c r="G11" s="853">
        <f t="shared" si="0"/>
        <v>0</v>
      </c>
      <c r="H11" s="853">
        <f t="shared" si="0"/>
        <v>3</v>
      </c>
      <c r="I11" s="853">
        <f t="shared" si="0"/>
        <v>1</v>
      </c>
      <c r="J11" s="853">
        <f t="shared" si="0"/>
        <v>0</v>
      </c>
      <c r="K11" s="853">
        <f t="shared" si="0"/>
        <v>1</v>
      </c>
      <c r="L11" s="853">
        <f t="shared" si="0"/>
        <v>2</v>
      </c>
      <c r="M11" s="853">
        <f t="shared" si="0"/>
        <v>0</v>
      </c>
      <c r="N11" s="853">
        <f t="shared" si="0"/>
        <v>2</v>
      </c>
      <c r="O11" s="853">
        <f t="shared" si="0"/>
        <v>0</v>
      </c>
      <c r="P11" s="853">
        <f t="shared" si="0"/>
        <v>1</v>
      </c>
      <c r="Q11" s="853">
        <f t="shared" si="0"/>
        <v>0</v>
      </c>
      <c r="R11" s="853">
        <f t="shared" si="0"/>
        <v>0</v>
      </c>
      <c r="S11" s="853">
        <f t="shared" si="0"/>
        <v>0</v>
      </c>
      <c r="T11" s="853">
        <f t="shared" si="0"/>
        <v>0</v>
      </c>
      <c r="U11" s="853">
        <f t="shared" si="0"/>
        <v>1</v>
      </c>
    </row>
    <row r="12" spans="1:21" s="602" customFormat="1" ht="15.75" customHeight="1">
      <c r="A12" s="790">
        <v>1</v>
      </c>
      <c r="B12" s="783" t="s">
        <v>673</v>
      </c>
      <c r="C12" s="766">
        <v>3</v>
      </c>
      <c r="D12" s="760">
        <v>0</v>
      </c>
      <c r="E12" s="760">
        <v>3</v>
      </c>
      <c r="F12" s="766">
        <v>3</v>
      </c>
      <c r="G12" s="760"/>
      <c r="H12" s="760">
        <v>3</v>
      </c>
      <c r="I12" s="759">
        <v>1</v>
      </c>
      <c r="J12" s="760"/>
      <c r="K12" s="760">
        <v>1</v>
      </c>
      <c r="L12" s="759">
        <v>2</v>
      </c>
      <c r="M12" s="760">
        <v>0</v>
      </c>
      <c r="N12" s="1063">
        <v>2</v>
      </c>
      <c r="O12" s="760">
        <v>0</v>
      </c>
      <c r="P12" s="759">
        <v>1</v>
      </c>
      <c r="Q12" s="760">
        <v>0</v>
      </c>
      <c r="R12" s="760">
        <v>0</v>
      </c>
      <c r="S12" s="760">
        <v>0</v>
      </c>
      <c r="T12" s="760">
        <v>0</v>
      </c>
      <c r="U12" s="760">
        <v>1</v>
      </c>
    </row>
    <row r="13" spans="1:21" s="602" customFormat="1" ht="15.75" customHeight="1">
      <c r="A13" s="790">
        <v>2</v>
      </c>
      <c r="B13" s="783" t="s">
        <v>674</v>
      </c>
      <c r="C13" s="766"/>
      <c r="D13" s="760"/>
      <c r="E13" s="760"/>
      <c r="F13" s="766"/>
      <c r="G13" s="760"/>
      <c r="H13" s="760"/>
      <c r="I13" s="759"/>
      <c r="J13" s="760"/>
      <c r="K13" s="760"/>
      <c r="L13" s="759"/>
      <c r="M13" s="760"/>
      <c r="N13" s="760"/>
      <c r="O13" s="760"/>
      <c r="P13" s="759"/>
      <c r="Q13" s="760"/>
      <c r="R13" s="760"/>
      <c r="S13" s="760"/>
      <c r="T13" s="760"/>
      <c r="U13" s="760"/>
    </row>
    <row r="14" spans="1:21" s="602" customFormat="1" ht="15.75" customHeight="1">
      <c r="A14" s="790">
        <v>3</v>
      </c>
      <c r="B14" s="783" t="s">
        <v>675</v>
      </c>
      <c r="C14" s="766"/>
      <c r="D14" s="760"/>
      <c r="E14" s="760"/>
      <c r="F14" s="766"/>
      <c r="G14" s="760"/>
      <c r="H14" s="760"/>
      <c r="I14" s="759"/>
      <c r="J14" s="760"/>
      <c r="K14" s="760"/>
      <c r="L14" s="759"/>
      <c r="M14" s="760"/>
      <c r="N14" s="760"/>
      <c r="O14" s="760"/>
      <c r="P14" s="759"/>
      <c r="Q14" s="760"/>
      <c r="R14" s="760"/>
      <c r="S14" s="760"/>
      <c r="T14" s="760"/>
      <c r="U14" s="760"/>
    </row>
    <row r="15" spans="1:21" s="602" customFormat="1" ht="15.75" customHeight="1">
      <c r="A15" s="790">
        <v>4</v>
      </c>
      <c r="B15" s="783" t="s">
        <v>676</v>
      </c>
      <c r="C15" s="766"/>
      <c r="D15" s="760"/>
      <c r="E15" s="760"/>
      <c r="F15" s="766"/>
      <c r="G15" s="760"/>
      <c r="H15" s="760"/>
      <c r="I15" s="759"/>
      <c r="J15" s="760"/>
      <c r="K15" s="760"/>
      <c r="L15" s="759"/>
      <c r="M15" s="760"/>
      <c r="N15" s="760"/>
      <c r="O15" s="760"/>
      <c r="P15" s="759"/>
      <c r="Q15" s="760"/>
      <c r="R15" s="760"/>
      <c r="S15" s="760"/>
      <c r="T15" s="760"/>
      <c r="U15" s="760"/>
    </row>
    <row r="16" spans="1:21" s="602" customFormat="1" ht="15.75" customHeight="1">
      <c r="A16" s="790">
        <v>5</v>
      </c>
      <c r="B16" s="783" t="s">
        <v>677</v>
      </c>
      <c r="C16" s="766"/>
      <c r="D16" s="760"/>
      <c r="E16" s="760"/>
      <c r="F16" s="766"/>
      <c r="G16" s="760"/>
      <c r="H16" s="760"/>
      <c r="I16" s="759"/>
      <c r="J16" s="760"/>
      <c r="K16" s="760"/>
      <c r="L16" s="759"/>
      <c r="M16" s="760"/>
      <c r="N16" s="760"/>
      <c r="O16" s="760"/>
      <c r="P16" s="759"/>
      <c r="Q16" s="760"/>
      <c r="R16" s="760"/>
      <c r="S16" s="760"/>
      <c r="T16" s="760"/>
      <c r="U16" s="760"/>
    </row>
    <row r="17" spans="1:21" s="602" customFormat="1" ht="15.75" customHeight="1">
      <c r="A17" s="790">
        <v>6</v>
      </c>
      <c r="B17" s="783" t="s">
        <v>678</v>
      </c>
      <c r="C17" s="766"/>
      <c r="D17" s="760"/>
      <c r="E17" s="760"/>
      <c r="F17" s="766"/>
      <c r="G17" s="760"/>
      <c r="H17" s="760"/>
      <c r="I17" s="759"/>
      <c r="J17" s="760"/>
      <c r="K17" s="760"/>
      <c r="L17" s="759"/>
      <c r="M17" s="760"/>
      <c r="N17" s="760"/>
      <c r="O17" s="760"/>
      <c r="P17" s="759"/>
      <c r="Q17" s="760"/>
      <c r="R17" s="760"/>
      <c r="S17" s="760"/>
      <c r="T17" s="760"/>
      <c r="U17" s="760"/>
    </row>
    <row r="18" spans="1:21" s="602" customFormat="1" ht="15.75" customHeight="1">
      <c r="A18" s="790">
        <v>7</v>
      </c>
      <c r="B18" s="783" t="s">
        <v>679</v>
      </c>
      <c r="C18" s="766"/>
      <c r="D18" s="760"/>
      <c r="E18" s="760"/>
      <c r="F18" s="766"/>
      <c r="G18" s="760"/>
      <c r="H18" s="760"/>
      <c r="I18" s="759"/>
      <c r="J18" s="760"/>
      <c r="K18" s="760"/>
      <c r="L18" s="759"/>
      <c r="M18" s="760"/>
      <c r="N18" s="760"/>
      <c r="O18" s="760"/>
      <c r="P18" s="759"/>
      <c r="Q18" s="760"/>
      <c r="R18" s="760"/>
      <c r="S18" s="760"/>
      <c r="T18" s="760"/>
      <c r="U18" s="760"/>
    </row>
    <row r="19" spans="1:21" s="602" customFormat="1" ht="15.75" customHeight="1">
      <c r="A19" s="790">
        <v>8</v>
      </c>
      <c r="B19" s="783" t="s">
        <v>680</v>
      </c>
      <c r="C19" s="766"/>
      <c r="D19" s="760"/>
      <c r="E19" s="760"/>
      <c r="F19" s="766"/>
      <c r="G19" s="760"/>
      <c r="H19" s="760"/>
      <c r="I19" s="759"/>
      <c r="J19" s="760"/>
      <c r="K19" s="760"/>
      <c r="L19" s="759"/>
      <c r="M19" s="760"/>
      <c r="N19" s="760"/>
      <c r="O19" s="760"/>
      <c r="P19" s="759"/>
      <c r="Q19" s="760"/>
      <c r="R19" s="760"/>
      <c r="S19" s="760"/>
      <c r="T19" s="760"/>
      <c r="U19" s="760"/>
    </row>
    <row r="20" spans="1:21" s="602" customFormat="1" ht="15.75" customHeight="1">
      <c r="A20" s="790">
        <v>9</v>
      </c>
      <c r="B20" s="783" t="s">
        <v>681</v>
      </c>
      <c r="C20" s="766"/>
      <c r="D20" s="760"/>
      <c r="E20" s="760"/>
      <c r="F20" s="766"/>
      <c r="G20" s="760"/>
      <c r="H20" s="760"/>
      <c r="I20" s="759"/>
      <c r="J20" s="760"/>
      <c r="K20" s="760"/>
      <c r="L20" s="759"/>
      <c r="M20" s="760"/>
      <c r="N20" s="760"/>
      <c r="O20" s="760"/>
      <c r="P20" s="759"/>
      <c r="Q20" s="760"/>
      <c r="R20" s="760"/>
      <c r="S20" s="760"/>
      <c r="T20" s="760"/>
      <c r="U20" s="760"/>
    </row>
    <row r="21" spans="1:21" s="602" customFormat="1" ht="15.75" customHeight="1">
      <c r="A21" s="790">
        <v>10</v>
      </c>
      <c r="B21" s="783" t="s">
        <v>682</v>
      </c>
      <c r="C21" s="766"/>
      <c r="D21" s="760"/>
      <c r="E21" s="760"/>
      <c r="F21" s="766"/>
      <c r="G21" s="760"/>
      <c r="H21" s="760"/>
      <c r="I21" s="759"/>
      <c r="J21" s="760"/>
      <c r="K21" s="760"/>
      <c r="L21" s="759"/>
      <c r="M21" s="760"/>
      <c r="N21" s="760"/>
      <c r="O21" s="760"/>
      <c r="P21" s="759"/>
      <c r="Q21" s="760"/>
      <c r="R21" s="760"/>
      <c r="S21" s="760"/>
      <c r="T21" s="760"/>
      <c r="U21" s="760"/>
    </row>
    <row r="22" spans="1:21" s="602" customFormat="1" ht="7.5" customHeight="1">
      <c r="A22" s="791"/>
      <c r="B22" s="789"/>
      <c r="C22" s="973">
        <f>IF(AND(C11=I11+L11,I11=P11),"","Sai bét")</f>
      </c>
      <c r="D22" s="763"/>
      <c r="E22" s="763"/>
      <c r="F22" s="776"/>
      <c r="G22" s="763"/>
      <c r="H22" s="763"/>
      <c r="I22" s="763"/>
      <c r="J22" s="763"/>
      <c r="K22" s="763"/>
      <c r="L22" s="763"/>
      <c r="M22" s="763"/>
      <c r="N22" s="763"/>
      <c r="O22" s="763"/>
      <c r="P22" s="763"/>
      <c r="Q22" s="763"/>
      <c r="R22" s="763"/>
      <c r="S22" s="763"/>
      <c r="T22" s="763"/>
      <c r="U22" s="763"/>
    </row>
    <row r="23" spans="1:21" ht="18.75">
      <c r="A23" s="609"/>
      <c r="B23" s="1654"/>
      <c r="C23" s="1654"/>
      <c r="D23" s="1654"/>
      <c r="E23" s="1654"/>
      <c r="F23" s="1654"/>
      <c r="G23" s="1654"/>
      <c r="H23" s="610"/>
      <c r="I23" s="610"/>
      <c r="J23" s="610"/>
      <c r="K23" s="610"/>
      <c r="L23" s="610"/>
      <c r="M23" s="611"/>
      <c r="N23" s="1626" t="str">
        <f>'Thong tin'!B9</f>
        <v>Tây Ninh, ngày ……  tháng ……... năm 2020</v>
      </c>
      <c r="O23" s="1626"/>
      <c r="P23" s="1626"/>
      <c r="Q23" s="1626"/>
      <c r="R23" s="1626"/>
      <c r="S23" s="1626"/>
      <c r="T23" s="1626"/>
      <c r="U23" s="1626"/>
    </row>
    <row r="24" spans="1:21" ht="18.75">
      <c r="A24" s="609"/>
      <c r="B24" s="1656" t="s">
        <v>633</v>
      </c>
      <c r="C24" s="1656"/>
      <c r="D24" s="1656"/>
      <c r="E24" s="1656"/>
      <c r="F24" s="1656"/>
      <c r="G24" s="1656"/>
      <c r="H24" s="612"/>
      <c r="I24" s="612"/>
      <c r="J24" s="612"/>
      <c r="K24" s="612"/>
      <c r="L24" s="612"/>
      <c r="M24" s="613"/>
      <c r="N24" s="1627" t="str">
        <f>'Thong tin'!B8</f>
        <v>CỤC TRƯỞNG</v>
      </c>
      <c r="O24" s="1631"/>
      <c r="P24" s="1631"/>
      <c r="Q24" s="1631"/>
      <c r="R24" s="1631"/>
      <c r="S24" s="1631"/>
      <c r="T24" s="1631"/>
      <c r="U24" s="1631"/>
    </row>
    <row r="25" spans="1:21" ht="18.75" customHeight="1">
      <c r="A25" s="616"/>
      <c r="B25" s="1658"/>
      <c r="C25" s="1658"/>
      <c r="D25" s="1658"/>
      <c r="E25" s="1658"/>
      <c r="F25" s="1658"/>
      <c r="G25" s="617"/>
      <c r="H25" s="617"/>
      <c r="I25" s="617"/>
      <c r="J25" s="617"/>
      <c r="K25" s="617"/>
      <c r="L25" s="617"/>
      <c r="M25" s="617"/>
      <c r="N25" s="1659"/>
      <c r="O25" s="1659"/>
      <c r="P25" s="1659"/>
      <c r="Q25" s="1659"/>
      <c r="R25" s="1659"/>
      <c r="S25" s="1659"/>
      <c r="T25" s="1659"/>
      <c r="U25" s="1659"/>
    </row>
    <row r="26" spans="2:21" ht="57" customHeight="1">
      <c r="B26" s="1660"/>
      <c r="C26" s="1660"/>
      <c r="D26" s="1660"/>
      <c r="E26" s="1660"/>
      <c r="F26" s="1660"/>
      <c r="G26" s="613"/>
      <c r="H26" s="613"/>
      <c r="I26" s="613"/>
      <c r="J26" s="613"/>
      <c r="K26" s="613"/>
      <c r="L26" s="613"/>
      <c r="M26" s="613"/>
      <c r="N26" s="613"/>
      <c r="O26" s="613"/>
      <c r="P26" s="1660"/>
      <c r="Q26" s="1660"/>
      <c r="R26" s="1660"/>
      <c r="S26" s="1660"/>
      <c r="T26" s="613"/>
      <c r="U26" s="613"/>
    </row>
    <row r="27" spans="2:21" ht="18">
      <c r="B27" s="613"/>
      <c r="C27" s="613"/>
      <c r="D27" s="613"/>
      <c r="E27" s="613"/>
      <c r="F27" s="613"/>
      <c r="G27" s="613"/>
      <c r="H27" s="613"/>
      <c r="I27" s="613"/>
      <c r="J27" s="613"/>
      <c r="K27" s="613"/>
      <c r="L27" s="613"/>
      <c r="M27" s="613"/>
      <c r="N27" s="613"/>
      <c r="O27" s="613"/>
      <c r="P27" s="613"/>
      <c r="Q27" s="613"/>
      <c r="R27" s="613"/>
      <c r="S27" s="613"/>
      <c r="T27" s="613"/>
      <c r="U27" s="613"/>
    </row>
    <row r="28" spans="2:21" ht="18">
      <c r="B28" s="613"/>
      <c r="C28" s="613"/>
      <c r="D28" s="613"/>
      <c r="E28" s="613"/>
      <c r="F28" s="613"/>
      <c r="G28" s="613"/>
      <c r="H28" s="613"/>
      <c r="I28" s="613"/>
      <c r="J28" s="613"/>
      <c r="K28" s="613"/>
      <c r="L28" s="613"/>
      <c r="M28" s="613"/>
      <c r="N28" s="613"/>
      <c r="O28" s="613"/>
      <c r="P28" s="613"/>
      <c r="Q28" s="613"/>
      <c r="R28" s="613"/>
      <c r="S28" s="613"/>
      <c r="T28" s="613"/>
      <c r="U28" s="613"/>
    </row>
    <row r="29" spans="2:21" ht="18.75">
      <c r="B29" s="1605" t="str">
        <f>'Thong tin'!B6</f>
        <v>Đỗ Trung Hậu</v>
      </c>
      <c r="C29" s="1605"/>
      <c r="D29" s="1605"/>
      <c r="E29" s="1605"/>
      <c r="F29" s="1605"/>
      <c r="G29" s="1605"/>
      <c r="H29" s="618"/>
      <c r="I29" s="579"/>
      <c r="J29" s="579"/>
      <c r="K29" s="579"/>
      <c r="L29" s="579"/>
      <c r="M29" s="579"/>
      <c r="N29" s="1555" t="str">
        <f>'Thong tin'!B7</f>
        <v>Võ Xuân Biên</v>
      </c>
      <c r="O29" s="1555"/>
      <c r="P29" s="1555"/>
      <c r="Q29" s="1555"/>
      <c r="R29" s="1555"/>
      <c r="S29" s="1555"/>
      <c r="T29" s="1555"/>
      <c r="U29" s="1555"/>
    </row>
    <row r="30" ht="12.75" hidden="1"/>
    <row r="31" spans="1:20" ht="13.5" hidden="1">
      <c r="A31" s="619" t="s">
        <v>226</v>
      </c>
      <c r="O31" s="1655"/>
      <c r="P31" s="1655"/>
      <c r="Q31" s="1655"/>
      <c r="R31" s="1655"/>
      <c r="S31" s="1655"/>
      <c r="T31" s="1655"/>
    </row>
    <row r="32" spans="2:14" ht="12.75" customHeight="1" hidden="1">
      <c r="B32" s="1657" t="s">
        <v>634</v>
      </c>
      <c r="C32" s="1657"/>
      <c r="D32" s="1657"/>
      <c r="E32" s="1657"/>
      <c r="F32" s="1657"/>
      <c r="G32" s="1657"/>
      <c r="H32" s="1657"/>
      <c r="I32" s="1657"/>
      <c r="J32" s="1657"/>
      <c r="K32" s="1657"/>
      <c r="L32" s="620"/>
      <c r="M32" s="620"/>
      <c r="N32" s="620"/>
    </row>
    <row r="33" spans="1:14" ht="12.75" customHeight="1" hidden="1">
      <c r="A33" s="620"/>
      <c r="B33" s="621" t="s">
        <v>635</v>
      </c>
      <c r="C33" s="620"/>
      <c r="D33" s="620"/>
      <c r="E33" s="620"/>
      <c r="F33" s="620"/>
      <c r="G33" s="620"/>
      <c r="H33" s="620"/>
      <c r="I33" s="620"/>
      <c r="J33" s="620"/>
      <c r="K33" s="620"/>
      <c r="L33" s="620"/>
      <c r="M33" s="620"/>
      <c r="N33" s="620"/>
    </row>
    <row r="34" spans="2:14" ht="12.75" customHeight="1" hidden="1">
      <c r="B34" s="622" t="s">
        <v>636</v>
      </c>
      <c r="C34" s="581"/>
      <c r="D34" s="581"/>
      <c r="E34" s="581"/>
      <c r="F34" s="581"/>
      <c r="G34" s="581"/>
      <c r="H34" s="581"/>
      <c r="I34" s="581"/>
      <c r="J34" s="581"/>
      <c r="K34" s="581"/>
      <c r="L34" s="581"/>
      <c r="M34" s="581"/>
      <c r="N34" s="581"/>
    </row>
  </sheetData>
  <sheetProtection/>
  <mergeCells count="45">
    <mergeCell ref="B32:K32"/>
    <mergeCell ref="B25:F25"/>
    <mergeCell ref="N25:U25"/>
    <mergeCell ref="B26:F26"/>
    <mergeCell ref="P26:S26"/>
    <mergeCell ref="B29:G29"/>
    <mergeCell ref="N29:U29"/>
    <mergeCell ref="A11:B11"/>
    <mergeCell ref="B23:G23"/>
    <mergeCell ref="N23:U23"/>
    <mergeCell ref="N24:U24"/>
    <mergeCell ref="O31:T31"/>
    <mergeCell ref="B24:G24"/>
    <mergeCell ref="T7:T9"/>
    <mergeCell ref="U7:U9"/>
    <mergeCell ref="L8:L9"/>
    <mergeCell ref="M8:O8"/>
    <mergeCell ref="F8:F9"/>
    <mergeCell ref="G8:H8"/>
    <mergeCell ref="P5:U5"/>
    <mergeCell ref="F6:H7"/>
    <mergeCell ref="I6:O6"/>
    <mergeCell ref="P6:P9"/>
    <mergeCell ref="Q6:U6"/>
    <mergeCell ref="I7:K7"/>
    <mergeCell ref="L7:O7"/>
    <mergeCell ref="Q7:Q9"/>
    <mergeCell ref="R7:R9"/>
    <mergeCell ref="S7:S9"/>
    <mergeCell ref="A5:B9"/>
    <mergeCell ref="C5:E7"/>
    <mergeCell ref="F5:O5"/>
    <mergeCell ref="I8:I9"/>
    <mergeCell ref="J8:K8"/>
    <mergeCell ref="C8:C9"/>
    <mergeCell ref="D8:E8"/>
    <mergeCell ref="P4:U4"/>
    <mergeCell ref="A1:D1"/>
    <mergeCell ref="F1:N2"/>
    <mergeCell ref="P1:U1"/>
    <mergeCell ref="A2:E2"/>
    <mergeCell ref="P2:U2"/>
    <mergeCell ref="A3:E3"/>
    <mergeCell ref="F3:N3"/>
    <mergeCell ref="D4:O4"/>
  </mergeCells>
  <printOptions horizontalCentered="1"/>
  <pageMargins left="0.33" right="0.35" top="0.29" bottom="0.21" header="0.13" footer="0.15"/>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indexed="57"/>
  </sheetPr>
  <dimension ref="A1:U32"/>
  <sheetViews>
    <sheetView showZeros="0" zoomScalePageLayoutView="0" workbookViewId="0" topLeftCell="A1">
      <selection activeCell="Y21" sqref="Y21"/>
    </sheetView>
  </sheetViews>
  <sheetFormatPr defaultColWidth="9.00390625" defaultRowHeight="15.75"/>
  <cols>
    <col min="1" max="1" width="3.625" style="581" customWidth="1"/>
    <col min="2" max="2" width="29.50390625" style="581" customWidth="1"/>
    <col min="3" max="3" width="6.125" style="581" customWidth="1"/>
    <col min="4" max="4" width="5.75390625" style="581" customWidth="1"/>
    <col min="5" max="5" width="4.50390625" style="581" customWidth="1"/>
    <col min="6" max="8" width="5.00390625" style="581" customWidth="1"/>
    <col min="9" max="9" width="4.75390625" style="581" customWidth="1"/>
    <col min="10" max="10" width="5.00390625" style="581" customWidth="1"/>
    <col min="11" max="11" width="5.75390625" style="581" customWidth="1"/>
    <col min="12" max="12" width="5.375" style="581" customWidth="1"/>
    <col min="13" max="13" width="5.00390625" style="581" customWidth="1"/>
    <col min="14" max="14" width="5.375" style="581" customWidth="1"/>
    <col min="15" max="15" width="5.00390625" style="581" customWidth="1"/>
    <col min="16" max="16" width="5.75390625" style="581" customWidth="1"/>
    <col min="17" max="20" width="5.00390625" style="581" customWidth="1"/>
    <col min="21" max="21" width="0" style="581" hidden="1" customWidth="1"/>
    <col min="22" max="16384" width="9.00390625" style="581" customWidth="1"/>
  </cols>
  <sheetData>
    <row r="1" spans="1:21" ht="16.5" customHeight="1">
      <c r="A1" s="1611" t="s">
        <v>229</v>
      </c>
      <c r="B1" s="1611"/>
      <c r="C1" s="1611"/>
      <c r="D1" s="1612" t="s">
        <v>421</v>
      </c>
      <c r="E1" s="1661"/>
      <c r="F1" s="1661"/>
      <c r="G1" s="1661"/>
      <c r="H1" s="1661"/>
      <c r="I1" s="1661"/>
      <c r="J1" s="1661"/>
      <c r="K1" s="1661"/>
      <c r="L1" s="1661"/>
      <c r="M1" s="1661"/>
      <c r="N1" s="1661"/>
      <c r="O1" s="623"/>
      <c r="P1" s="694" t="s">
        <v>653</v>
      </c>
      <c r="Q1" s="558"/>
      <c r="R1" s="558"/>
      <c r="S1" s="558"/>
      <c r="T1" s="558"/>
      <c r="U1" s="623"/>
    </row>
    <row r="2" spans="1:21" ht="16.5" customHeight="1">
      <c r="A2" s="1662" t="s">
        <v>692</v>
      </c>
      <c r="B2" s="1662"/>
      <c r="C2" s="1662"/>
      <c r="D2" s="1661"/>
      <c r="E2" s="1661"/>
      <c r="F2" s="1661"/>
      <c r="G2" s="1661"/>
      <c r="H2" s="1661"/>
      <c r="I2" s="1661"/>
      <c r="J2" s="1661"/>
      <c r="K2" s="1661"/>
      <c r="L2" s="1661"/>
      <c r="M2" s="1661"/>
      <c r="N2" s="1661"/>
      <c r="O2" s="623"/>
      <c r="P2" s="1663" t="str">
        <f>'Thong tin'!B5</f>
        <v>Cục THADS tỉnh Tây Ninh</v>
      </c>
      <c r="Q2" s="1663"/>
      <c r="R2" s="1663"/>
      <c r="S2" s="1663"/>
      <c r="T2" s="1663"/>
      <c r="U2" s="623"/>
    </row>
    <row r="3" spans="1:21" ht="16.5" customHeight="1">
      <c r="A3" s="1613" t="s">
        <v>693</v>
      </c>
      <c r="B3" s="1614"/>
      <c r="C3" s="1614"/>
      <c r="D3" s="1615" t="str">
        <f>'Thong tin'!B4</f>
        <v>03 tháng / Năm 2020 (từ 01/10/2019 đến 31/12/2019)</v>
      </c>
      <c r="E3" s="1615"/>
      <c r="F3" s="1615"/>
      <c r="G3" s="1615"/>
      <c r="H3" s="1615"/>
      <c r="I3" s="1615"/>
      <c r="J3" s="1615"/>
      <c r="K3" s="1615"/>
      <c r="L3" s="1615"/>
      <c r="M3" s="1615"/>
      <c r="N3" s="1615"/>
      <c r="O3" s="623"/>
      <c r="P3" s="857" t="s">
        <v>701</v>
      </c>
      <c r="Q3" s="701"/>
      <c r="R3" s="701"/>
      <c r="S3" s="701"/>
      <c r="T3" s="701"/>
      <c r="U3" s="623"/>
    </row>
    <row r="4" spans="1:21" ht="16.5" customHeight="1">
      <c r="A4" s="1667" t="s">
        <v>364</v>
      </c>
      <c r="B4" s="1667"/>
      <c r="C4" s="1667"/>
      <c r="D4" s="1668"/>
      <c r="E4" s="1668"/>
      <c r="F4" s="1668"/>
      <c r="G4" s="1668"/>
      <c r="H4" s="1668"/>
      <c r="I4" s="1668"/>
      <c r="J4" s="1668"/>
      <c r="K4" s="1668"/>
      <c r="L4" s="1668"/>
      <c r="M4" s="1668"/>
      <c r="N4" s="1668"/>
      <c r="O4" s="623"/>
      <c r="P4" s="858" t="s">
        <v>700</v>
      </c>
      <c r="Q4" s="701"/>
      <c r="R4" s="701"/>
      <c r="S4" s="701"/>
      <c r="T4" s="701"/>
      <c r="U4" s="623"/>
    </row>
    <row r="5" spans="12:21" ht="16.5" customHeight="1">
      <c r="L5" s="624"/>
      <c r="M5" s="624"/>
      <c r="N5" s="624"/>
      <c r="O5" s="565"/>
      <c r="P5" s="564" t="s">
        <v>426</v>
      </c>
      <c r="Q5" s="565"/>
      <c r="R5" s="565"/>
      <c r="S5" s="565"/>
      <c r="T5" s="565"/>
      <c r="U5" s="558"/>
    </row>
    <row r="6" spans="1:21" ht="15.75" customHeight="1">
      <c r="A6" s="1678" t="s">
        <v>72</v>
      </c>
      <c r="B6" s="1679"/>
      <c r="C6" s="1669" t="s">
        <v>230</v>
      </c>
      <c r="D6" s="1664" t="s">
        <v>231</v>
      </c>
      <c r="E6" s="1665"/>
      <c r="F6" s="1665"/>
      <c r="G6" s="1665"/>
      <c r="H6" s="1665"/>
      <c r="I6" s="1665"/>
      <c r="J6" s="1665"/>
      <c r="K6" s="1665"/>
      <c r="L6" s="1665"/>
      <c r="M6" s="1665"/>
      <c r="N6" s="1665"/>
      <c r="O6" s="1665"/>
      <c r="P6" s="1665"/>
      <c r="Q6" s="1665"/>
      <c r="R6" s="1665"/>
      <c r="S6" s="1665"/>
      <c r="T6" s="1669" t="s">
        <v>232</v>
      </c>
      <c r="U6" s="626"/>
    </row>
    <row r="7" spans="1:20" s="627" customFormat="1" ht="12.75" customHeight="1">
      <c r="A7" s="1680"/>
      <c r="B7" s="1681"/>
      <c r="C7" s="1669"/>
      <c r="D7" s="1675" t="s">
        <v>227</v>
      </c>
      <c r="E7" s="1665" t="s">
        <v>7</v>
      </c>
      <c r="F7" s="1665"/>
      <c r="G7" s="1665"/>
      <c r="H7" s="1665"/>
      <c r="I7" s="1665"/>
      <c r="J7" s="1665"/>
      <c r="K7" s="1665"/>
      <c r="L7" s="1665"/>
      <c r="M7" s="1665"/>
      <c r="N7" s="1665"/>
      <c r="O7" s="1665"/>
      <c r="P7" s="1665"/>
      <c r="Q7" s="1665"/>
      <c r="R7" s="1665"/>
      <c r="S7" s="1665"/>
      <c r="T7" s="1669"/>
    </row>
    <row r="8" spans="1:21" s="627" customFormat="1" ht="43.5" customHeight="1">
      <c r="A8" s="1680"/>
      <c r="B8" s="1681"/>
      <c r="C8" s="1669"/>
      <c r="D8" s="1676"/>
      <c r="E8" s="1674" t="s">
        <v>233</v>
      </c>
      <c r="F8" s="1669"/>
      <c r="G8" s="1669"/>
      <c r="H8" s="1669" t="s">
        <v>234</v>
      </c>
      <c r="I8" s="1669"/>
      <c r="J8" s="1669"/>
      <c r="K8" s="1669" t="s">
        <v>235</v>
      </c>
      <c r="L8" s="1669"/>
      <c r="M8" s="1669" t="s">
        <v>236</v>
      </c>
      <c r="N8" s="1669"/>
      <c r="O8" s="1669"/>
      <c r="P8" s="1669" t="s">
        <v>237</v>
      </c>
      <c r="Q8" s="1669" t="s">
        <v>238</v>
      </c>
      <c r="R8" s="1669" t="s">
        <v>239</v>
      </c>
      <c r="S8" s="1666" t="s">
        <v>240</v>
      </c>
      <c r="T8" s="1669"/>
      <c r="U8" s="1670" t="s">
        <v>427</v>
      </c>
    </row>
    <row r="9" spans="1:21" s="627" customFormat="1" ht="44.25" customHeight="1">
      <c r="A9" s="1682"/>
      <c r="B9" s="1683"/>
      <c r="C9" s="1669"/>
      <c r="D9" s="1677"/>
      <c r="E9" s="628" t="s">
        <v>241</v>
      </c>
      <c r="F9" s="625" t="s">
        <v>242</v>
      </c>
      <c r="G9" s="625" t="s">
        <v>428</v>
      </c>
      <c r="H9" s="625" t="s">
        <v>243</v>
      </c>
      <c r="I9" s="625" t="s">
        <v>244</v>
      </c>
      <c r="J9" s="625" t="s">
        <v>245</v>
      </c>
      <c r="K9" s="625" t="s">
        <v>242</v>
      </c>
      <c r="L9" s="625" t="s">
        <v>246</v>
      </c>
      <c r="M9" s="625" t="s">
        <v>247</v>
      </c>
      <c r="N9" s="625" t="s">
        <v>248</v>
      </c>
      <c r="O9" s="625" t="s">
        <v>429</v>
      </c>
      <c r="P9" s="1669"/>
      <c r="Q9" s="1669"/>
      <c r="R9" s="1669"/>
      <c r="S9" s="1666"/>
      <c r="T9" s="1669"/>
      <c r="U9" s="1671"/>
    </row>
    <row r="10" spans="1:21" s="630" customFormat="1" ht="15.75" customHeight="1">
      <c r="A10" s="1672" t="s">
        <v>6</v>
      </c>
      <c r="B10" s="1673"/>
      <c r="C10" s="629">
        <v>1</v>
      </c>
      <c r="D10" s="629">
        <v>2</v>
      </c>
      <c r="E10" s="629">
        <v>3</v>
      </c>
      <c r="F10" s="629">
        <v>4</v>
      </c>
      <c r="G10" s="629">
        <v>5</v>
      </c>
      <c r="H10" s="629">
        <v>6</v>
      </c>
      <c r="I10" s="629">
        <v>7</v>
      </c>
      <c r="J10" s="629">
        <v>8</v>
      </c>
      <c r="K10" s="629">
        <v>9</v>
      </c>
      <c r="L10" s="629">
        <v>10</v>
      </c>
      <c r="M10" s="629">
        <v>11</v>
      </c>
      <c r="N10" s="629">
        <v>12</v>
      </c>
      <c r="O10" s="629">
        <v>13</v>
      </c>
      <c r="P10" s="629">
        <v>14</v>
      </c>
      <c r="Q10" s="629">
        <v>15</v>
      </c>
      <c r="R10" s="629">
        <v>16</v>
      </c>
      <c r="S10" s="629">
        <v>17</v>
      </c>
      <c r="T10" s="629">
        <v>18</v>
      </c>
      <c r="U10" s="1671"/>
    </row>
    <row r="11" spans="1:21" s="630" customFormat="1" ht="15.75" customHeight="1">
      <c r="A11" s="1666" t="s">
        <v>668</v>
      </c>
      <c r="B11" s="1674"/>
      <c r="C11" s="998">
        <f>C12+C13</f>
        <v>0</v>
      </c>
      <c r="D11" s="998">
        <f aca="true" t="shared" si="0" ref="D11:T11">D12+D13</f>
        <v>0</v>
      </c>
      <c r="E11" s="998">
        <f t="shared" si="0"/>
        <v>0</v>
      </c>
      <c r="F11" s="998">
        <f t="shared" si="0"/>
        <v>0</v>
      </c>
      <c r="G11" s="998">
        <f t="shared" si="0"/>
        <v>0</v>
      </c>
      <c r="H11" s="998">
        <f t="shared" si="0"/>
        <v>0</v>
      </c>
      <c r="I11" s="998">
        <f t="shared" si="0"/>
        <v>0</v>
      </c>
      <c r="J11" s="998">
        <f t="shared" si="0"/>
        <v>0</v>
      </c>
      <c r="K11" s="998">
        <f t="shared" si="0"/>
        <v>0</v>
      </c>
      <c r="L11" s="998">
        <f t="shared" si="0"/>
        <v>0</v>
      </c>
      <c r="M11" s="998">
        <f t="shared" si="0"/>
        <v>0</v>
      </c>
      <c r="N11" s="998">
        <f t="shared" si="0"/>
        <v>0</v>
      </c>
      <c r="O11" s="998">
        <f t="shared" si="0"/>
        <v>0</v>
      </c>
      <c r="P11" s="998">
        <f t="shared" si="0"/>
        <v>0</v>
      </c>
      <c r="Q11" s="998">
        <f t="shared" si="0"/>
        <v>0</v>
      </c>
      <c r="R11" s="998">
        <f t="shared" si="0"/>
        <v>0</v>
      </c>
      <c r="S11" s="998">
        <f t="shared" si="0"/>
        <v>0</v>
      </c>
      <c r="T11" s="998">
        <f t="shared" si="0"/>
        <v>0</v>
      </c>
      <c r="U11" s="631">
        <f>D11-'[8]Báo cáo chất lượng CB Mẫu 14'!C14</f>
        <v>-122</v>
      </c>
    </row>
    <row r="12" spans="1:21" s="630" customFormat="1" ht="15.75" customHeight="1">
      <c r="A12" s="632" t="s">
        <v>0</v>
      </c>
      <c r="B12" s="576" t="s">
        <v>98</v>
      </c>
      <c r="C12" s="792"/>
      <c r="D12" s="793">
        <f>SUM(E12:S12)</f>
        <v>0</v>
      </c>
      <c r="E12" s="794"/>
      <c r="F12" s="794"/>
      <c r="G12" s="794"/>
      <c r="H12" s="794"/>
      <c r="I12" s="794"/>
      <c r="J12" s="794"/>
      <c r="K12" s="794"/>
      <c r="L12" s="794"/>
      <c r="M12" s="794"/>
      <c r="N12" s="794"/>
      <c r="O12" s="794"/>
      <c r="P12" s="794"/>
      <c r="Q12" s="794"/>
      <c r="R12" s="794"/>
      <c r="S12" s="794"/>
      <c r="T12" s="795">
        <f>C12-D12</f>
        <v>0</v>
      </c>
      <c r="U12" s="631">
        <f>D12-'[8]Báo cáo chất lượng CB Mẫu 14'!C15</f>
        <v>-25</v>
      </c>
    </row>
    <row r="13" spans="1:21" s="630" customFormat="1" ht="15.75" customHeight="1" hidden="1">
      <c r="A13" s="633" t="s">
        <v>1</v>
      </c>
      <c r="B13" s="576" t="s">
        <v>19</v>
      </c>
      <c r="C13" s="792"/>
      <c r="D13" s="793">
        <f>SUM(D14:D22)</f>
        <v>0</v>
      </c>
      <c r="E13" s="792"/>
      <c r="F13" s="792"/>
      <c r="G13" s="792"/>
      <c r="H13" s="792"/>
      <c r="I13" s="792"/>
      <c r="J13" s="792"/>
      <c r="K13" s="792"/>
      <c r="L13" s="792"/>
      <c r="M13" s="792"/>
      <c r="N13" s="792"/>
      <c r="O13" s="792"/>
      <c r="P13" s="792"/>
      <c r="Q13" s="792"/>
      <c r="R13" s="792"/>
      <c r="S13" s="792"/>
      <c r="T13" s="796">
        <f>SUM(T14:T22)</f>
        <v>0</v>
      </c>
      <c r="U13" s="631">
        <f>D13-'[8]Báo cáo chất lượng CB Mẫu 14'!C16</f>
        <v>-97</v>
      </c>
    </row>
    <row r="14" spans="1:21" s="630" customFormat="1" ht="15.75" customHeight="1">
      <c r="A14" s="634" t="s">
        <v>52</v>
      </c>
      <c r="B14" s="530" t="s">
        <v>674</v>
      </c>
      <c r="C14" s="792"/>
      <c r="D14" s="793">
        <f>SUM(E14:S14)</f>
        <v>0</v>
      </c>
      <c r="E14" s="794"/>
      <c r="F14" s="794"/>
      <c r="G14" s="794"/>
      <c r="H14" s="794"/>
      <c r="I14" s="794"/>
      <c r="J14" s="794"/>
      <c r="K14" s="794"/>
      <c r="L14" s="794"/>
      <c r="M14" s="794"/>
      <c r="N14" s="794"/>
      <c r="O14" s="794"/>
      <c r="P14" s="794"/>
      <c r="Q14" s="794"/>
      <c r="R14" s="794"/>
      <c r="S14" s="794"/>
      <c r="T14" s="795">
        <f>C14-D14</f>
        <v>0</v>
      </c>
      <c r="U14" s="631">
        <f>D14-'[8]Báo cáo chất lượng CB Mẫu 14'!C17</f>
        <v>-8</v>
      </c>
    </row>
    <row r="15" spans="1:21" s="630" customFormat="1" ht="15.75" customHeight="1">
      <c r="A15" s="634" t="s">
        <v>53</v>
      </c>
      <c r="B15" s="530" t="s">
        <v>675</v>
      </c>
      <c r="C15" s="792"/>
      <c r="D15" s="793">
        <f aca="true" t="shared" si="1" ref="D15:D22">SUM(E15:S15)</f>
        <v>0</v>
      </c>
      <c r="E15" s="794"/>
      <c r="F15" s="794"/>
      <c r="G15" s="794"/>
      <c r="H15" s="794"/>
      <c r="I15" s="794"/>
      <c r="J15" s="794"/>
      <c r="K15" s="794"/>
      <c r="L15" s="794"/>
      <c r="M15" s="794"/>
      <c r="N15" s="794"/>
      <c r="O15" s="794"/>
      <c r="P15" s="794"/>
      <c r="Q15" s="794"/>
      <c r="R15" s="794"/>
      <c r="S15" s="794"/>
      <c r="T15" s="795">
        <f aca="true" t="shared" si="2" ref="T15:T22">C15-D15</f>
        <v>0</v>
      </c>
      <c r="U15" s="631">
        <f>D15-'[8]Báo cáo chất lượng CB Mẫu 14'!C18</f>
        <v>-7</v>
      </c>
    </row>
    <row r="16" spans="1:21" s="630" customFormat="1" ht="15.75" customHeight="1">
      <c r="A16" s="634" t="s">
        <v>58</v>
      </c>
      <c r="B16" s="530" t="s">
        <v>676</v>
      </c>
      <c r="C16" s="792"/>
      <c r="D16" s="793">
        <f t="shared" si="1"/>
        <v>0</v>
      </c>
      <c r="E16" s="794"/>
      <c r="F16" s="794"/>
      <c r="G16" s="794"/>
      <c r="H16" s="794"/>
      <c r="I16" s="794"/>
      <c r="J16" s="794"/>
      <c r="K16" s="794"/>
      <c r="L16" s="794"/>
      <c r="M16" s="794"/>
      <c r="N16" s="794"/>
      <c r="O16" s="794"/>
      <c r="P16" s="794"/>
      <c r="Q16" s="794"/>
      <c r="R16" s="794"/>
      <c r="S16" s="794"/>
      <c r="T16" s="795">
        <f t="shared" si="2"/>
        <v>0</v>
      </c>
      <c r="U16" s="631">
        <f>D16-'[8]Báo cáo chất lượng CB Mẫu 14'!C19</f>
        <v>-14</v>
      </c>
    </row>
    <row r="17" spans="1:21" s="630" customFormat="1" ht="15.75" customHeight="1">
      <c r="A17" s="634" t="s">
        <v>73</v>
      </c>
      <c r="B17" s="530" t="s">
        <v>677</v>
      </c>
      <c r="C17" s="792"/>
      <c r="D17" s="793">
        <f t="shared" si="1"/>
        <v>0</v>
      </c>
      <c r="E17" s="794"/>
      <c r="F17" s="794"/>
      <c r="G17" s="794"/>
      <c r="H17" s="794"/>
      <c r="I17" s="794"/>
      <c r="J17" s="794"/>
      <c r="K17" s="794"/>
      <c r="L17" s="794"/>
      <c r="M17" s="794"/>
      <c r="N17" s="794"/>
      <c r="O17" s="794"/>
      <c r="P17" s="794"/>
      <c r="Q17" s="794"/>
      <c r="R17" s="794"/>
      <c r="S17" s="794"/>
      <c r="T17" s="795">
        <f t="shared" si="2"/>
        <v>0</v>
      </c>
      <c r="U17" s="631">
        <f>D17-'[8]Báo cáo chất lượng CB Mẫu 14'!C20</f>
        <v>-7</v>
      </c>
    </row>
    <row r="18" spans="1:21" s="630" customFormat="1" ht="17.25" customHeight="1">
      <c r="A18" s="634" t="s">
        <v>74</v>
      </c>
      <c r="B18" s="530" t="s">
        <v>678</v>
      </c>
      <c r="C18" s="792"/>
      <c r="D18" s="793">
        <f t="shared" si="1"/>
        <v>0</v>
      </c>
      <c r="E18" s="794"/>
      <c r="F18" s="794"/>
      <c r="G18" s="794"/>
      <c r="H18" s="794"/>
      <c r="I18" s="794"/>
      <c r="J18" s="794"/>
      <c r="K18" s="794"/>
      <c r="L18" s="794"/>
      <c r="M18" s="794"/>
      <c r="N18" s="794"/>
      <c r="O18" s="794"/>
      <c r="P18" s="794"/>
      <c r="Q18" s="794"/>
      <c r="R18" s="794"/>
      <c r="S18" s="794"/>
      <c r="T18" s="795">
        <f t="shared" si="2"/>
        <v>0</v>
      </c>
      <c r="U18" s="631">
        <f>D18-'[8]Báo cáo chất lượng CB Mẫu 14'!C21</f>
        <v>-8</v>
      </c>
    </row>
    <row r="19" spans="1:21" s="630" customFormat="1" ht="15.75" customHeight="1">
      <c r="A19" s="634" t="s">
        <v>75</v>
      </c>
      <c r="B19" s="530" t="s">
        <v>679</v>
      </c>
      <c r="C19" s="792"/>
      <c r="D19" s="793">
        <f t="shared" si="1"/>
        <v>0</v>
      </c>
      <c r="E19" s="794"/>
      <c r="F19" s="794"/>
      <c r="G19" s="794"/>
      <c r="H19" s="794"/>
      <c r="I19" s="794"/>
      <c r="J19" s="794"/>
      <c r="K19" s="794"/>
      <c r="L19" s="794"/>
      <c r="M19" s="794"/>
      <c r="N19" s="794"/>
      <c r="O19" s="794"/>
      <c r="P19" s="794"/>
      <c r="Q19" s="794"/>
      <c r="R19" s="794"/>
      <c r="S19" s="794"/>
      <c r="T19" s="795">
        <f t="shared" si="2"/>
        <v>0</v>
      </c>
      <c r="U19" s="631">
        <f>D19-'[8]Báo cáo chất lượng CB Mẫu 14'!C22</f>
        <v>-10</v>
      </c>
    </row>
    <row r="20" spans="1:21" s="630" customFormat="1" ht="15.75" customHeight="1">
      <c r="A20" s="634" t="s">
        <v>76</v>
      </c>
      <c r="B20" s="530" t="s">
        <v>680</v>
      </c>
      <c r="C20" s="792"/>
      <c r="D20" s="793">
        <f t="shared" si="1"/>
        <v>0</v>
      </c>
      <c r="E20" s="794"/>
      <c r="F20" s="794"/>
      <c r="G20" s="794"/>
      <c r="H20" s="794"/>
      <c r="I20" s="794"/>
      <c r="J20" s="794"/>
      <c r="K20" s="794"/>
      <c r="L20" s="794"/>
      <c r="M20" s="794"/>
      <c r="N20" s="794"/>
      <c r="O20" s="794"/>
      <c r="P20" s="794"/>
      <c r="Q20" s="794"/>
      <c r="R20" s="794"/>
      <c r="S20" s="794"/>
      <c r="T20" s="795">
        <f t="shared" si="2"/>
        <v>0</v>
      </c>
      <c r="U20" s="631"/>
    </row>
    <row r="21" spans="1:21" s="630" customFormat="1" ht="15.75" customHeight="1">
      <c r="A21" s="634" t="s">
        <v>77</v>
      </c>
      <c r="B21" s="530" t="s">
        <v>681</v>
      </c>
      <c r="C21" s="792"/>
      <c r="D21" s="793">
        <f t="shared" si="1"/>
        <v>0</v>
      </c>
      <c r="E21" s="794"/>
      <c r="F21" s="794"/>
      <c r="G21" s="794"/>
      <c r="H21" s="794"/>
      <c r="I21" s="794"/>
      <c r="J21" s="794"/>
      <c r="K21" s="794"/>
      <c r="L21" s="794"/>
      <c r="M21" s="794"/>
      <c r="N21" s="794"/>
      <c r="O21" s="794"/>
      <c r="P21" s="794"/>
      <c r="Q21" s="794"/>
      <c r="R21" s="794"/>
      <c r="S21" s="794"/>
      <c r="T21" s="795">
        <f t="shared" si="2"/>
        <v>0</v>
      </c>
      <c r="U21" s="631">
        <f>D21-'[8]Báo cáo chất lượng CB Mẫu 14'!C23</f>
        <v>-7</v>
      </c>
    </row>
    <row r="22" spans="1:20" ht="12.75">
      <c r="A22" s="634" t="s">
        <v>78</v>
      </c>
      <c r="B22" s="530" t="s">
        <v>682</v>
      </c>
      <c r="C22" s="792"/>
      <c r="D22" s="793">
        <f t="shared" si="1"/>
        <v>0</v>
      </c>
      <c r="E22" s="794"/>
      <c r="F22" s="794"/>
      <c r="G22" s="794"/>
      <c r="H22" s="794"/>
      <c r="I22" s="794"/>
      <c r="J22" s="794"/>
      <c r="K22" s="794"/>
      <c r="L22" s="794"/>
      <c r="M22" s="794"/>
      <c r="N22" s="794"/>
      <c r="O22" s="794"/>
      <c r="P22" s="794"/>
      <c r="Q22" s="794"/>
      <c r="R22" s="794"/>
      <c r="S22" s="794"/>
      <c r="T22" s="795">
        <f t="shared" si="2"/>
        <v>0</v>
      </c>
    </row>
    <row r="23" spans="1:20" s="560" customFormat="1" ht="15.75" customHeight="1">
      <c r="A23" s="797" t="s">
        <v>683</v>
      </c>
      <c r="B23" s="581"/>
      <c r="C23" s="581"/>
      <c r="D23" s="581"/>
      <c r="E23" s="581"/>
      <c r="F23" s="581"/>
      <c r="G23" s="581"/>
      <c r="H23" s="581"/>
      <c r="I23" s="581"/>
      <c r="J23" s="581"/>
      <c r="K23" s="581"/>
      <c r="L23" s="581"/>
      <c r="M23" s="581"/>
      <c r="N23" s="581"/>
      <c r="O23" s="581"/>
      <c r="P23" s="581"/>
      <c r="Q23" s="581"/>
      <c r="R23" s="581"/>
      <c r="S23" s="581"/>
      <c r="T23" s="581"/>
    </row>
    <row r="24" spans="1:20" s="560" customFormat="1" ht="15.75">
      <c r="A24" s="797"/>
      <c r="B24" s="581"/>
      <c r="C24" s="581"/>
      <c r="D24" s="581"/>
      <c r="E24" s="581"/>
      <c r="F24" s="581"/>
      <c r="G24" s="581"/>
      <c r="H24" s="581"/>
      <c r="I24" s="581"/>
      <c r="J24" s="581"/>
      <c r="K24" s="581"/>
      <c r="L24" s="581"/>
      <c r="M24" s="1687" t="str">
        <f>'Thong tin'!B9</f>
        <v>Tây Ninh, ngày ……  tháng ……... năm 2020</v>
      </c>
      <c r="N24" s="1687"/>
      <c r="O24" s="1687"/>
      <c r="P24" s="1687"/>
      <c r="Q24" s="1687"/>
      <c r="R24" s="1687"/>
      <c r="S24" s="1687"/>
      <c r="T24" s="1687"/>
    </row>
    <row r="25" spans="1:20" s="560" customFormat="1" ht="18.75">
      <c r="A25" s="635"/>
      <c r="B25" s="1684" t="s">
        <v>250</v>
      </c>
      <c r="C25" s="1684"/>
      <c r="D25" s="1684"/>
      <c r="E25" s="636"/>
      <c r="F25" s="580"/>
      <c r="G25" s="580"/>
      <c r="H25" s="580"/>
      <c r="I25" s="580"/>
      <c r="J25" s="580"/>
      <c r="K25" s="580"/>
      <c r="L25" s="579"/>
      <c r="M25" s="1627" t="str">
        <f>'Thong tin'!B8</f>
        <v>CỤC TRƯỞNG</v>
      </c>
      <c r="N25" s="1627"/>
      <c r="O25" s="1627"/>
      <c r="P25" s="1627"/>
      <c r="Q25" s="1627"/>
      <c r="R25" s="1627"/>
      <c r="S25" s="1627"/>
      <c r="T25" s="1627"/>
    </row>
    <row r="26" spans="1:20" s="560" customFormat="1" ht="18.75">
      <c r="A26" s="581"/>
      <c r="B26" s="1658"/>
      <c r="C26" s="1658"/>
      <c r="D26" s="1658"/>
      <c r="E26" s="583"/>
      <c r="F26" s="583"/>
      <c r="G26" s="583"/>
      <c r="H26" s="583"/>
      <c r="I26" s="583"/>
      <c r="J26" s="583"/>
      <c r="K26" s="583"/>
      <c r="L26" s="583"/>
      <c r="M26" s="1631"/>
      <c r="N26" s="1631"/>
      <c r="O26" s="1631"/>
      <c r="P26" s="1631"/>
      <c r="Q26" s="1631"/>
      <c r="R26" s="1631"/>
      <c r="S26" s="1631"/>
      <c r="T26" s="1631"/>
    </row>
    <row r="27" spans="1:20" s="560" customFormat="1" ht="36" customHeight="1">
      <c r="A27" s="581"/>
      <c r="B27" s="583"/>
      <c r="C27" s="583"/>
      <c r="D27" s="583"/>
      <c r="E27" s="583"/>
      <c r="F27" s="583"/>
      <c r="G27" s="583"/>
      <c r="H27" s="583"/>
      <c r="I27" s="583"/>
      <c r="J27" s="583"/>
      <c r="K27" s="583"/>
      <c r="L27" s="583"/>
      <c r="M27" s="697"/>
      <c r="N27" s="697"/>
      <c r="O27" s="697"/>
      <c r="P27" s="697"/>
      <c r="Q27" s="695"/>
      <c r="R27" s="695"/>
      <c r="S27" s="695"/>
      <c r="T27" s="695"/>
    </row>
    <row r="28" spans="1:20" s="560" customFormat="1" ht="18.75">
      <c r="A28" s="581"/>
      <c r="B28" s="583"/>
      <c r="C28" s="583"/>
      <c r="D28" s="583"/>
      <c r="E28" s="583"/>
      <c r="F28" s="583"/>
      <c r="G28" s="583"/>
      <c r="H28" s="583"/>
      <c r="I28" s="583"/>
      <c r="J28" s="583"/>
      <c r="K28" s="583"/>
      <c r="L28" s="583"/>
      <c r="M28" s="697"/>
      <c r="N28" s="697"/>
      <c r="O28" s="697"/>
      <c r="P28" s="697"/>
      <c r="Q28" s="695"/>
      <c r="R28" s="695"/>
      <c r="S28" s="695"/>
      <c r="T28" s="695"/>
    </row>
    <row r="29" spans="2:20" s="622" customFormat="1" ht="18.75">
      <c r="B29" s="1685"/>
      <c r="C29" s="1685"/>
      <c r="D29" s="1685"/>
      <c r="E29" s="638"/>
      <c r="F29" s="638"/>
      <c r="G29" s="638"/>
      <c r="H29" s="638"/>
      <c r="I29" s="638"/>
      <c r="J29" s="638"/>
      <c r="K29" s="638"/>
      <c r="L29" s="638"/>
      <c r="M29" s="702"/>
      <c r="N29" s="1686"/>
      <c r="O29" s="1686"/>
      <c r="P29" s="1686"/>
      <c r="Q29" s="1686"/>
      <c r="R29" s="1686"/>
      <c r="S29" s="1686"/>
      <c r="T29" s="702"/>
    </row>
    <row r="30" spans="2:21" ht="18.75">
      <c r="B30" s="1605" t="str">
        <f>'Thong tin'!B6</f>
        <v>Đỗ Trung Hậu</v>
      </c>
      <c r="C30" s="1605"/>
      <c r="D30" s="1605"/>
      <c r="E30" s="618"/>
      <c r="F30" s="618"/>
      <c r="G30" s="618"/>
      <c r="H30" s="618"/>
      <c r="I30" s="579"/>
      <c r="J30" s="579"/>
      <c r="K30" s="579"/>
      <c r="L30" s="579"/>
      <c r="M30" s="1555" t="str">
        <f>'Thong tin'!B7</f>
        <v>Võ Xuân Biên</v>
      </c>
      <c r="N30" s="1555"/>
      <c r="O30" s="1555"/>
      <c r="P30" s="1555"/>
      <c r="Q30" s="1555"/>
      <c r="R30" s="1555"/>
      <c r="S30" s="1555"/>
      <c r="T30" s="1555"/>
      <c r="U30" s="553"/>
    </row>
    <row r="31" spans="2:20" ht="18.75">
      <c r="B31" s="583"/>
      <c r="C31" s="583"/>
      <c r="D31" s="583"/>
      <c r="E31" s="583"/>
      <c r="F31" s="583"/>
      <c r="G31" s="583"/>
      <c r="H31" s="583"/>
      <c r="I31" s="583"/>
      <c r="J31" s="583"/>
      <c r="K31" s="583"/>
      <c r="L31" s="583"/>
      <c r="M31" s="583"/>
      <c r="N31" s="583"/>
      <c r="O31" s="583"/>
      <c r="P31" s="583"/>
      <c r="Q31" s="583"/>
      <c r="R31" s="583"/>
      <c r="S31" s="583"/>
      <c r="T31" s="583"/>
    </row>
    <row r="32" spans="2:20" ht="18.75">
      <c r="B32" s="583"/>
      <c r="C32" s="583"/>
      <c r="D32" s="583"/>
      <c r="E32" s="583"/>
      <c r="F32" s="583"/>
      <c r="G32" s="583"/>
      <c r="H32" s="583"/>
      <c r="I32" s="583"/>
      <c r="J32" s="583"/>
      <c r="K32" s="583"/>
      <c r="L32" s="583"/>
      <c r="M32" s="583"/>
      <c r="N32" s="583"/>
      <c r="O32" s="583"/>
      <c r="P32" s="583"/>
      <c r="Q32" s="583"/>
      <c r="R32" s="583"/>
      <c r="S32" s="583"/>
      <c r="T32" s="583"/>
    </row>
  </sheetData>
  <sheetProtection/>
  <mergeCells count="34">
    <mergeCell ref="M24:T24"/>
    <mergeCell ref="A3:C3"/>
    <mergeCell ref="E8:G8"/>
    <mergeCell ref="H8:J8"/>
    <mergeCell ref="C6:C9"/>
    <mergeCell ref="D3:N3"/>
    <mergeCell ref="K8:L8"/>
    <mergeCell ref="M8:O8"/>
    <mergeCell ref="B30:D30"/>
    <mergeCell ref="M30:T30"/>
    <mergeCell ref="B25:D25"/>
    <mergeCell ref="M25:T25"/>
    <mergeCell ref="B26:D26"/>
    <mergeCell ref="M26:T26"/>
    <mergeCell ref="B29:D29"/>
    <mergeCell ref="N29:S29"/>
    <mergeCell ref="U8:U10"/>
    <mergeCell ref="A10:B10"/>
    <mergeCell ref="A11:B11"/>
    <mergeCell ref="T6:T9"/>
    <mergeCell ref="D7:D9"/>
    <mergeCell ref="A6:B9"/>
    <mergeCell ref="E7:S7"/>
    <mergeCell ref="P8:P9"/>
    <mergeCell ref="A1:C1"/>
    <mergeCell ref="D1:N2"/>
    <mergeCell ref="A2:C2"/>
    <mergeCell ref="P2:T2"/>
    <mergeCell ref="D6:S6"/>
    <mergeCell ref="S8:S9"/>
    <mergeCell ref="A4:C4"/>
    <mergeCell ref="D4:N4"/>
    <mergeCell ref="Q8:Q9"/>
    <mergeCell ref="R8:R9"/>
  </mergeCells>
  <printOptions horizontalCentered="1"/>
  <pageMargins left="0.53" right="0.44" top="0.25" bottom="0" header="0.22" footer="0.2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135" t="s">
        <v>28</v>
      </c>
      <c r="B1" s="1135"/>
      <c r="C1" s="107"/>
      <c r="D1" s="1142" t="s">
        <v>459</v>
      </c>
      <c r="E1" s="1142"/>
      <c r="F1" s="1142"/>
      <c r="G1" s="1142"/>
      <c r="H1" s="1142"/>
      <c r="I1" s="1142"/>
      <c r="J1" s="1142"/>
      <c r="K1" s="1142"/>
      <c r="L1" s="1142"/>
      <c r="M1" s="1160" t="s">
        <v>400</v>
      </c>
      <c r="N1" s="1161"/>
      <c r="O1" s="1161"/>
      <c r="P1" s="1161"/>
    </row>
    <row r="2" spans="1:16" s="51" customFormat="1" ht="34.5" customHeight="1">
      <c r="A2" s="1141" t="s">
        <v>401</v>
      </c>
      <c r="B2" s="1141"/>
      <c r="C2" s="1141"/>
      <c r="D2" s="1142"/>
      <c r="E2" s="1142"/>
      <c r="F2" s="1142"/>
      <c r="G2" s="1142"/>
      <c r="H2" s="1142"/>
      <c r="I2" s="1142"/>
      <c r="J2" s="1142"/>
      <c r="K2" s="1142"/>
      <c r="L2" s="1142"/>
      <c r="M2" s="1162" t="s">
        <v>460</v>
      </c>
      <c r="N2" s="1163"/>
      <c r="O2" s="1163"/>
      <c r="P2" s="1163"/>
    </row>
    <row r="3" spans="1:16" s="51" customFormat="1" ht="19.5" customHeight="1">
      <c r="A3" s="1140" t="s">
        <v>402</v>
      </c>
      <c r="B3" s="1140"/>
      <c r="C3" s="1140"/>
      <c r="D3" s="1142"/>
      <c r="E3" s="1142"/>
      <c r="F3" s="1142"/>
      <c r="G3" s="1142"/>
      <c r="H3" s="1142"/>
      <c r="I3" s="1142"/>
      <c r="J3" s="1142"/>
      <c r="K3" s="1142"/>
      <c r="L3" s="1142"/>
      <c r="M3" s="1162" t="s">
        <v>403</v>
      </c>
      <c r="N3" s="1163"/>
      <c r="O3" s="1163"/>
      <c r="P3" s="1163"/>
    </row>
    <row r="4" spans="1:16" s="112" customFormat="1" ht="18.75" customHeight="1">
      <c r="A4" s="108"/>
      <c r="B4" s="108"/>
      <c r="C4" s="109"/>
      <c r="D4" s="1119"/>
      <c r="E4" s="1119"/>
      <c r="F4" s="1119"/>
      <c r="G4" s="1119"/>
      <c r="H4" s="1119"/>
      <c r="I4" s="1119"/>
      <c r="J4" s="1119"/>
      <c r="K4" s="1119"/>
      <c r="L4" s="1119"/>
      <c r="M4" s="110" t="s">
        <v>404</v>
      </c>
      <c r="N4" s="111"/>
      <c r="O4" s="111"/>
      <c r="P4" s="111"/>
    </row>
    <row r="5" spans="1:16" ht="49.5" customHeight="1">
      <c r="A5" s="1149" t="s">
        <v>72</v>
      </c>
      <c r="B5" s="1150"/>
      <c r="C5" s="1137" t="s">
        <v>100</v>
      </c>
      <c r="D5" s="1138"/>
      <c r="E5" s="1138"/>
      <c r="F5" s="1138"/>
      <c r="G5" s="1138"/>
      <c r="H5" s="1138"/>
      <c r="I5" s="1138"/>
      <c r="J5" s="1138"/>
      <c r="K5" s="1136" t="s">
        <v>99</v>
      </c>
      <c r="L5" s="1136"/>
      <c r="M5" s="1136"/>
      <c r="N5" s="1136"/>
      <c r="O5" s="1136"/>
      <c r="P5" s="1136"/>
    </row>
    <row r="6" spans="1:16" ht="20.25" customHeight="1">
      <c r="A6" s="1151"/>
      <c r="B6" s="1152"/>
      <c r="C6" s="1137" t="s">
        <v>3</v>
      </c>
      <c r="D6" s="1138"/>
      <c r="E6" s="1138"/>
      <c r="F6" s="1139"/>
      <c r="G6" s="1136" t="s">
        <v>10</v>
      </c>
      <c r="H6" s="1136"/>
      <c r="I6" s="1136"/>
      <c r="J6" s="1136"/>
      <c r="K6" s="1164" t="s">
        <v>3</v>
      </c>
      <c r="L6" s="1164"/>
      <c r="M6" s="1164"/>
      <c r="N6" s="1157" t="s">
        <v>10</v>
      </c>
      <c r="O6" s="1157"/>
      <c r="P6" s="1157"/>
    </row>
    <row r="7" spans="1:16" ht="52.5" customHeight="1">
      <c r="A7" s="1151"/>
      <c r="B7" s="1152"/>
      <c r="C7" s="1155" t="s">
        <v>405</v>
      </c>
      <c r="D7" s="1138" t="s">
        <v>96</v>
      </c>
      <c r="E7" s="1138"/>
      <c r="F7" s="1139"/>
      <c r="G7" s="1136" t="s">
        <v>406</v>
      </c>
      <c r="H7" s="1136" t="s">
        <v>96</v>
      </c>
      <c r="I7" s="1136"/>
      <c r="J7" s="1136"/>
      <c r="K7" s="1136" t="s">
        <v>39</v>
      </c>
      <c r="L7" s="1136" t="s">
        <v>97</v>
      </c>
      <c r="M7" s="1136"/>
      <c r="N7" s="1136" t="s">
        <v>80</v>
      </c>
      <c r="O7" s="1136" t="s">
        <v>97</v>
      </c>
      <c r="P7" s="1136"/>
    </row>
    <row r="8" spans="1:16" ht="15.75" customHeight="1">
      <c r="A8" s="1151"/>
      <c r="B8" s="1152"/>
      <c r="C8" s="1155"/>
      <c r="D8" s="1136" t="s">
        <v>44</v>
      </c>
      <c r="E8" s="1136" t="s">
        <v>45</v>
      </c>
      <c r="F8" s="1136" t="s">
        <v>48</v>
      </c>
      <c r="G8" s="1136"/>
      <c r="H8" s="1136" t="s">
        <v>44</v>
      </c>
      <c r="I8" s="1136" t="s">
        <v>45</v>
      </c>
      <c r="J8" s="1136" t="s">
        <v>48</v>
      </c>
      <c r="K8" s="1136"/>
      <c r="L8" s="1136" t="s">
        <v>16</v>
      </c>
      <c r="M8" s="1136" t="s">
        <v>15</v>
      </c>
      <c r="N8" s="1136"/>
      <c r="O8" s="1136" t="s">
        <v>16</v>
      </c>
      <c r="P8" s="1136" t="s">
        <v>15</v>
      </c>
    </row>
    <row r="9" spans="1:16" ht="44.25" customHeight="1">
      <c r="A9" s="1153"/>
      <c r="B9" s="1154"/>
      <c r="C9" s="1156"/>
      <c r="D9" s="1136"/>
      <c r="E9" s="1136"/>
      <c r="F9" s="1136"/>
      <c r="G9" s="1136"/>
      <c r="H9" s="1136"/>
      <c r="I9" s="1136"/>
      <c r="J9" s="1136"/>
      <c r="K9" s="1136"/>
      <c r="L9" s="1136"/>
      <c r="M9" s="1136"/>
      <c r="N9" s="1136"/>
      <c r="O9" s="1136"/>
      <c r="P9" s="1136"/>
    </row>
    <row r="10" spans="1:16" ht="15" customHeight="1">
      <c r="A10" s="1147" t="s">
        <v>6</v>
      </c>
      <c r="B10" s="1148"/>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1158" t="s">
        <v>407</v>
      </c>
      <c r="B11" s="1159"/>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143" t="s">
        <v>408</v>
      </c>
      <c r="B12" s="1144"/>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145" t="s">
        <v>41</v>
      </c>
      <c r="B13" s="1146"/>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170" t="s">
        <v>461</v>
      </c>
      <c r="C28" s="1171"/>
      <c r="D28" s="1171"/>
      <c r="E28" s="1171"/>
      <c r="F28" s="132"/>
      <c r="G28" s="132"/>
      <c r="H28" s="132"/>
      <c r="I28" s="132"/>
      <c r="J28" s="132"/>
      <c r="K28" s="1165" t="s">
        <v>462</v>
      </c>
      <c r="L28" s="1165"/>
      <c r="M28" s="1165"/>
      <c r="N28" s="1165"/>
      <c r="O28" s="1165"/>
      <c r="P28" s="1165"/>
      <c r="AG28" s="82" t="s">
        <v>396</v>
      </c>
      <c r="AI28" s="122">
        <f>82/88</f>
        <v>0.9318181818181818</v>
      </c>
    </row>
    <row r="29" spans="2:16" ht="16.5">
      <c r="B29" s="1171"/>
      <c r="C29" s="1171"/>
      <c r="D29" s="1171"/>
      <c r="E29" s="1171"/>
      <c r="F29" s="132"/>
      <c r="G29" s="132"/>
      <c r="H29" s="132"/>
      <c r="I29" s="132"/>
      <c r="J29" s="132"/>
      <c r="K29" s="1165"/>
      <c r="L29" s="1165"/>
      <c r="M29" s="1165"/>
      <c r="N29" s="1165"/>
      <c r="O29" s="1165"/>
      <c r="P29" s="1165"/>
    </row>
    <row r="30" spans="2:16" ht="21" customHeight="1">
      <c r="B30" s="1171"/>
      <c r="C30" s="1171"/>
      <c r="D30" s="1171"/>
      <c r="E30" s="1171"/>
      <c r="F30" s="132"/>
      <c r="G30" s="132"/>
      <c r="H30" s="132"/>
      <c r="I30" s="132"/>
      <c r="J30" s="132"/>
      <c r="K30" s="1165"/>
      <c r="L30" s="1165"/>
      <c r="M30" s="1165"/>
      <c r="N30" s="1165"/>
      <c r="O30" s="1165"/>
      <c r="P30" s="1165"/>
    </row>
    <row r="32" spans="2:16" ht="16.5" customHeight="1">
      <c r="B32" s="1173" t="s">
        <v>399</v>
      </c>
      <c r="C32" s="1173"/>
      <c r="D32" s="1173"/>
      <c r="E32" s="133"/>
      <c r="F32" s="133"/>
      <c r="G32" s="133"/>
      <c r="H32" s="133"/>
      <c r="I32" s="133"/>
      <c r="J32" s="133"/>
      <c r="K32" s="1172" t="s">
        <v>463</v>
      </c>
      <c r="L32" s="1172"/>
      <c r="M32" s="1172"/>
      <c r="N32" s="1172"/>
      <c r="O32" s="1172"/>
      <c r="P32" s="1172"/>
    </row>
    <row r="33" ht="12.75" customHeight="1"/>
    <row r="34" spans="2:5" ht="15.75">
      <c r="B34" s="134"/>
      <c r="C34" s="134"/>
      <c r="D34" s="134"/>
      <c r="E34" s="134"/>
    </row>
    <row r="35" ht="15.75" hidden="1"/>
    <row r="36" spans="2:16" ht="15.75">
      <c r="B36" s="1168" t="s">
        <v>352</v>
      </c>
      <c r="C36" s="1168"/>
      <c r="D36" s="1168"/>
      <c r="E36" s="1168"/>
      <c r="F36" s="135"/>
      <c r="G36" s="135"/>
      <c r="H36" s="135"/>
      <c r="I36" s="135"/>
      <c r="K36" s="1169" t="s">
        <v>353</v>
      </c>
      <c r="L36" s="1169"/>
      <c r="M36" s="1169"/>
      <c r="N36" s="1169"/>
      <c r="O36" s="1169"/>
      <c r="P36" s="1169"/>
    </row>
    <row r="39" ht="15.75">
      <c r="A39" s="137" t="s">
        <v>49</v>
      </c>
    </row>
    <row r="40" spans="1:6" ht="15.75">
      <c r="A40" s="138"/>
      <c r="B40" s="139" t="s">
        <v>59</v>
      </c>
      <c r="C40" s="139"/>
      <c r="D40" s="139"/>
      <c r="E40" s="139"/>
      <c r="F40" s="139"/>
    </row>
    <row r="41" spans="1:14" ht="15.75" customHeight="1">
      <c r="A41" s="140" t="s">
        <v>27</v>
      </c>
      <c r="B41" s="1167" t="s">
        <v>63</v>
      </c>
      <c r="C41" s="1167"/>
      <c r="D41" s="1167"/>
      <c r="E41" s="1167"/>
      <c r="F41" s="1167"/>
      <c r="G41" s="140"/>
      <c r="H41" s="140"/>
      <c r="I41" s="140"/>
      <c r="J41" s="140"/>
      <c r="K41" s="140"/>
      <c r="L41" s="140"/>
      <c r="M41" s="140"/>
      <c r="N41" s="140"/>
    </row>
    <row r="42" spans="1:14" ht="15" customHeight="1">
      <c r="A42" s="140"/>
      <c r="B42" s="1166" t="s">
        <v>66</v>
      </c>
      <c r="C42" s="1166"/>
      <c r="D42" s="1166"/>
      <c r="E42" s="1166"/>
      <c r="F42" s="1166"/>
      <c r="G42" s="1166"/>
      <c r="H42" s="141"/>
      <c r="I42" s="141"/>
      <c r="J42" s="141"/>
      <c r="K42" s="140"/>
      <c r="L42" s="140"/>
      <c r="M42" s="140"/>
      <c r="N42" s="140"/>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D4:L4"/>
    <mergeCell ref="D7:F7"/>
    <mergeCell ref="K5:P5"/>
    <mergeCell ref="N7:N9"/>
    <mergeCell ref="N6:P6"/>
    <mergeCell ref="O7:P7"/>
    <mergeCell ref="L7:M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AN37"/>
  <sheetViews>
    <sheetView showZeros="0" view="pageBreakPreview" zoomScale="85" zoomScaleSheetLayoutView="85" workbookViewId="0" topLeftCell="A1">
      <selection activeCell="Q21" sqref="Q21"/>
    </sheetView>
  </sheetViews>
  <sheetFormatPr defaultColWidth="9.00390625" defaultRowHeight="15.75"/>
  <cols>
    <col min="1" max="1" width="3.75390625" style="595" customWidth="1"/>
    <col min="2" max="2" width="28.75390625" style="595" customWidth="1"/>
    <col min="3" max="3" width="6.50390625" style="595" customWidth="1"/>
    <col min="4" max="4" width="6.375" style="595" customWidth="1"/>
    <col min="5" max="5" width="5.375" style="595" customWidth="1"/>
    <col min="6" max="13" width="5.50390625" style="595" customWidth="1"/>
    <col min="14" max="14" width="4.25390625" style="840" customWidth="1"/>
    <col min="15" max="21" width="5.50390625" style="595" customWidth="1"/>
    <col min="22" max="29" width="9.00390625" style="595" customWidth="1"/>
    <col min="30" max="30" width="8.375" style="595" customWidth="1"/>
    <col min="31" max="31" width="9.00390625" style="595" customWidth="1"/>
    <col min="32" max="32" width="11.25390625" style="595" customWidth="1"/>
    <col min="33" max="33" width="13.50390625" style="595" customWidth="1"/>
    <col min="34" max="16384" width="9.00390625" style="595" customWidth="1"/>
  </cols>
  <sheetData>
    <row r="1" spans="1:21" ht="16.5">
      <c r="A1" s="1636" t="s">
        <v>255</v>
      </c>
      <c r="B1" s="1636"/>
      <c r="C1" s="1636"/>
      <c r="D1" s="639"/>
      <c r="E1" s="1689" t="s">
        <v>256</v>
      </c>
      <c r="F1" s="1689"/>
      <c r="G1" s="1689"/>
      <c r="H1" s="1689"/>
      <c r="I1" s="1689"/>
      <c r="J1" s="1689"/>
      <c r="K1" s="1689"/>
      <c r="L1" s="1689"/>
      <c r="M1" s="1689"/>
      <c r="N1" s="1689"/>
      <c r="O1" s="1689"/>
      <c r="P1" s="594"/>
      <c r="Q1" s="1690" t="s">
        <v>663</v>
      </c>
      <c r="R1" s="1638"/>
      <c r="S1" s="1638"/>
      <c r="T1" s="1638"/>
      <c r="U1" s="1638"/>
    </row>
    <row r="2" spans="1:21" ht="15.75" customHeight="1">
      <c r="A2" s="1640" t="s">
        <v>689</v>
      </c>
      <c r="B2" s="1641"/>
      <c r="C2" s="1641"/>
      <c r="D2" s="1641"/>
      <c r="E2" s="1691" t="s">
        <v>257</v>
      </c>
      <c r="F2" s="1691"/>
      <c r="G2" s="1691"/>
      <c r="H2" s="1691"/>
      <c r="I2" s="1691"/>
      <c r="J2" s="1691"/>
      <c r="K2" s="1691"/>
      <c r="L2" s="1691"/>
      <c r="M2" s="1691"/>
      <c r="N2" s="1691"/>
      <c r="O2" s="1691"/>
      <c r="P2" s="597"/>
      <c r="Q2" s="1642" t="str">
        <f>'Thong tin'!B5</f>
        <v>Cục THADS tỉnh Tây Ninh</v>
      </c>
      <c r="R2" s="1642"/>
      <c r="S2" s="1642"/>
      <c r="T2" s="1642"/>
      <c r="U2" s="1642"/>
    </row>
    <row r="3" spans="1:21" ht="15.75">
      <c r="A3" s="1640" t="s">
        <v>345</v>
      </c>
      <c r="B3" s="1641"/>
      <c r="C3" s="1641"/>
      <c r="D3" s="640"/>
      <c r="E3" s="1645" t="str">
        <f>'Thong tin'!B4</f>
        <v>03 tháng / Năm 2020 (từ 01/10/2019 đến 31/12/2019)</v>
      </c>
      <c r="F3" s="1645"/>
      <c r="G3" s="1645"/>
      <c r="H3" s="1645"/>
      <c r="I3" s="1645"/>
      <c r="J3" s="1645"/>
      <c r="K3" s="1645"/>
      <c r="L3" s="1645"/>
      <c r="M3" s="1645"/>
      <c r="N3" s="1645"/>
      <c r="O3" s="1645"/>
      <c r="P3" s="597"/>
      <c r="Q3" s="1698" t="s">
        <v>672</v>
      </c>
      <c r="R3" s="1688"/>
      <c r="S3" s="1688"/>
      <c r="T3" s="1688"/>
      <c r="U3" s="1688"/>
    </row>
    <row r="4" spans="1:21" ht="18.75" customHeight="1">
      <c r="A4" s="1699" t="s">
        <v>364</v>
      </c>
      <c r="B4" s="1699"/>
      <c r="C4" s="1699"/>
      <c r="D4" s="1700"/>
      <c r="E4" s="1700"/>
      <c r="F4" s="1700"/>
      <c r="G4" s="1700"/>
      <c r="H4" s="1700"/>
      <c r="I4" s="1700"/>
      <c r="J4" s="1700"/>
      <c r="K4" s="1700"/>
      <c r="L4" s="1700"/>
      <c r="M4" s="1700"/>
      <c r="N4" s="1700"/>
      <c r="O4" s="1700"/>
      <c r="P4" s="599"/>
      <c r="Q4" s="1642" t="s">
        <v>697</v>
      </c>
      <c r="R4" s="1688"/>
      <c r="S4" s="1688"/>
      <c r="T4" s="1688"/>
      <c r="U4" s="1688"/>
    </row>
    <row r="5" spans="1:24" ht="29.25" customHeight="1">
      <c r="A5" s="1678" t="s">
        <v>72</v>
      </c>
      <c r="B5" s="1711"/>
      <c r="C5" s="1714" t="s">
        <v>2</v>
      </c>
      <c r="D5" s="1717" t="s">
        <v>258</v>
      </c>
      <c r="E5" s="1718"/>
      <c r="F5" s="1718"/>
      <c r="G5" s="1718"/>
      <c r="H5" s="1718"/>
      <c r="I5" s="1718"/>
      <c r="J5" s="1719"/>
      <c r="K5" s="1702" t="s">
        <v>259</v>
      </c>
      <c r="L5" s="1703"/>
      <c r="M5" s="1703"/>
      <c r="N5" s="1703"/>
      <c r="O5" s="1703"/>
      <c r="P5" s="1703"/>
      <c r="Q5" s="1703"/>
      <c r="R5" s="1703"/>
      <c r="S5" s="1703"/>
      <c r="T5" s="1703"/>
      <c r="U5" s="1704"/>
      <c r="V5" s="641"/>
      <c r="W5" s="603"/>
      <c r="X5" s="603"/>
    </row>
    <row r="6" spans="1:21" ht="19.5" customHeight="1">
      <c r="A6" s="1680"/>
      <c r="B6" s="1712"/>
      <c r="C6" s="1715"/>
      <c r="D6" s="1718" t="s">
        <v>7</v>
      </c>
      <c r="E6" s="1718"/>
      <c r="F6" s="1718"/>
      <c r="G6" s="1718"/>
      <c r="H6" s="1718"/>
      <c r="I6" s="1718"/>
      <c r="J6" s="1719"/>
      <c r="K6" s="1705"/>
      <c r="L6" s="1706"/>
      <c r="M6" s="1706"/>
      <c r="N6" s="1706"/>
      <c r="O6" s="1706"/>
      <c r="P6" s="1706"/>
      <c r="Q6" s="1706"/>
      <c r="R6" s="1706"/>
      <c r="S6" s="1706"/>
      <c r="T6" s="1706"/>
      <c r="U6" s="1707"/>
    </row>
    <row r="7" spans="1:21" ht="33" customHeight="1">
      <c r="A7" s="1680"/>
      <c r="B7" s="1712"/>
      <c r="C7" s="1715"/>
      <c r="D7" s="1720" t="s">
        <v>260</v>
      </c>
      <c r="E7" s="1708"/>
      <c r="F7" s="1701" t="s">
        <v>261</v>
      </c>
      <c r="G7" s="1708"/>
      <c r="H7" s="1701" t="s">
        <v>262</v>
      </c>
      <c r="I7" s="1708"/>
      <c r="J7" s="1701" t="s">
        <v>263</v>
      </c>
      <c r="K7" s="1653" t="s">
        <v>264</v>
      </c>
      <c r="L7" s="1653"/>
      <c r="M7" s="1653"/>
      <c r="N7" s="1692" t="s">
        <v>265</v>
      </c>
      <c r="O7" s="1693"/>
      <c r="P7" s="1693"/>
      <c r="Q7" s="1694"/>
      <c r="R7" s="1701" t="s">
        <v>266</v>
      </c>
      <c r="S7" s="1701" t="s">
        <v>267</v>
      </c>
      <c r="T7" s="1701" t="s">
        <v>268</v>
      </c>
      <c r="U7" s="1701" t="s">
        <v>269</v>
      </c>
    </row>
    <row r="8" spans="1:21" ht="18.75" customHeight="1">
      <c r="A8" s="1680"/>
      <c r="B8" s="1712"/>
      <c r="C8" s="1715"/>
      <c r="D8" s="1720" t="s">
        <v>270</v>
      </c>
      <c r="E8" s="1701" t="s">
        <v>271</v>
      </c>
      <c r="F8" s="1701" t="s">
        <v>270</v>
      </c>
      <c r="G8" s="1701" t="s">
        <v>271</v>
      </c>
      <c r="H8" s="1701" t="s">
        <v>270</v>
      </c>
      <c r="I8" s="1701" t="s">
        <v>272</v>
      </c>
      <c r="J8" s="1701"/>
      <c r="K8" s="1653"/>
      <c r="L8" s="1653"/>
      <c r="M8" s="1653"/>
      <c r="N8" s="1695"/>
      <c r="O8" s="1696"/>
      <c r="P8" s="1696"/>
      <c r="Q8" s="1697"/>
      <c r="R8" s="1701"/>
      <c r="S8" s="1701"/>
      <c r="T8" s="1701"/>
      <c r="U8" s="1701"/>
    </row>
    <row r="9" spans="1:21" ht="23.25" customHeight="1">
      <c r="A9" s="1682"/>
      <c r="B9" s="1713"/>
      <c r="C9" s="1716"/>
      <c r="D9" s="1720"/>
      <c r="E9" s="1701"/>
      <c r="F9" s="1701"/>
      <c r="G9" s="1701"/>
      <c r="H9" s="1701"/>
      <c r="I9" s="1701"/>
      <c r="J9" s="1701"/>
      <c r="K9" s="642" t="s">
        <v>273</v>
      </c>
      <c r="L9" s="642" t="s">
        <v>248</v>
      </c>
      <c r="M9" s="642" t="s">
        <v>274</v>
      </c>
      <c r="N9" s="831" t="s">
        <v>684</v>
      </c>
      <c r="O9" s="642" t="s">
        <v>273</v>
      </c>
      <c r="P9" s="642" t="s">
        <v>275</v>
      </c>
      <c r="Q9" s="642" t="s">
        <v>276</v>
      </c>
      <c r="R9" s="1701"/>
      <c r="S9" s="1701"/>
      <c r="T9" s="1701"/>
      <c r="U9" s="1701"/>
    </row>
    <row r="10" spans="1:33" s="863" customFormat="1" ht="11.25" customHeight="1">
      <c r="A10" s="1709" t="s">
        <v>6</v>
      </c>
      <c r="B10" s="1710"/>
      <c r="C10" s="860">
        <v>1</v>
      </c>
      <c r="D10" s="861">
        <v>2</v>
      </c>
      <c r="E10" s="860">
        <v>3</v>
      </c>
      <c r="F10" s="861">
        <v>4</v>
      </c>
      <c r="G10" s="860">
        <v>5</v>
      </c>
      <c r="H10" s="861">
        <v>6</v>
      </c>
      <c r="I10" s="860">
        <v>7</v>
      </c>
      <c r="J10" s="861">
        <v>8</v>
      </c>
      <c r="K10" s="860">
        <v>9</v>
      </c>
      <c r="L10" s="861">
        <v>10</v>
      </c>
      <c r="M10" s="860">
        <v>11</v>
      </c>
      <c r="N10" s="862">
        <v>12</v>
      </c>
      <c r="O10" s="860">
        <v>13</v>
      </c>
      <c r="P10" s="861">
        <v>14</v>
      </c>
      <c r="Q10" s="860">
        <v>15</v>
      </c>
      <c r="R10" s="861">
        <v>16</v>
      </c>
      <c r="S10" s="860">
        <v>17</v>
      </c>
      <c r="T10" s="861">
        <v>18</v>
      </c>
      <c r="U10" s="860">
        <v>19</v>
      </c>
      <c r="AG10" s="863">
        <f>AD11-AD12</f>
        <v>0</v>
      </c>
    </row>
    <row r="11" spans="1:38" s="1001" customFormat="1" ht="19.5" customHeight="1">
      <c r="A11" s="1721" t="s">
        <v>668</v>
      </c>
      <c r="B11" s="1722"/>
      <c r="C11" s="999">
        <f>C12+C13</f>
        <v>0</v>
      </c>
      <c r="D11" s="999">
        <f aca="true" t="shared" si="0" ref="D11:U11">D12+D13</f>
        <v>0</v>
      </c>
      <c r="E11" s="999">
        <f t="shared" si="0"/>
        <v>0</v>
      </c>
      <c r="F11" s="999">
        <f t="shared" si="0"/>
        <v>0</v>
      </c>
      <c r="G11" s="999">
        <f t="shared" si="0"/>
        <v>0</v>
      </c>
      <c r="H11" s="999">
        <f t="shared" si="0"/>
        <v>0</v>
      </c>
      <c r="I11" s="999">
        <f t="shared" si="0"/>
        <v>0</v>
      </c>
      <c r="J11" s="999">
        <f t="shared" si="0"/>
        <v>0</v>
      </c>
      <c r="K11" s="999">
        <f t="shared" si="0"/>
        <v>0</v>
      </c>
      <c r="L11" s="999">
        <f t="shared" si="0"/>
        <v>0</v>
      </c>
      <c r="M11" s="999">
        <f t="shared" si="0"/>
        <v>0</v>
      </c>
      <c r="N11" s="1000">
        <f t="shared" si="0"/>
        <v>0</v>
      </c>
      <c r="O11" s="999">
        <f t="shared" si="0"/>
        <v>0</v>
      </c>
      <c r="P11" s="999">
        <f t="shared" si="0"/>
        <v>0</v>
      </c>
      <c r="Q11" s="999">
        <f t="shared" si="0"/>
        <v>0</v>
      </c>
      <c r="R11" s="999">
        <f t="shared" si="0"/>
        <v>0</v>
      </c>
      <c r="S11" s="999">
        <f t="shared" si="0"/>
        <v>0</v>
      </c>
      <c r="T11" s="999">
        <f t="shared" si="0"/>
        <v>0</v>
      </c>
      <c r="U11" s="999">
        <f t="shared" si="0"/>
        <v>0</v>
      </c>
      <c r="AL11" s="1002"/>
    </row>
    <row r="12" spans="1:21" s="602" customFormat="1" ht="17.25" customHeight="1">
      <c r="A12" s="604" t="s">
        <v>0</v>
      </c>
      <c r="B12" s="605" t="s">
        <v>98</v>
      </c>
      <c r="C12" s="801">
        <f>SUM(D12:J12)</f>
        <v>0</v>
      </c>
      <c r="D12" s="799"/>
      <c r="E12" s="799"/>
      <c r="F12" s="799"/>
      <c r="G12" s="800"/>
      <c r="H12" s="799"/>
      <c r="I12" s="800"/>
      <c r="J12" s="800"/>
      <c r="K12" s="800"/>
      <c r="L12" s="800"/>
      <c r="M12" s="799"/>
      <c r="N12" s="832"/>
      <c r="O12" s="799"/>
      <c r="P12" s="799"/>
      <c r="Q12" s="799"/>
      <c r="R12" s="799"/>
      <c r="S12" s="799"/>
      <c r="T12" s="799"/>
      <c r="U12" s="799"/>
    </row>
    <row r="13" spans="1:39" s="602" customFormat="1" ht="17.25" customHeight="1">
      <c r="A13" s="607" t="s">
        <v>1</v>
      </c>
      <c r="B13" s="605" t="s">
        <v>19</v>
      </c>
      <c r="C13" s="798">
        <f>SUM(C14:C22)</f>
        <v>0</v>
      </c>
      <c r="D13" s="798">
        <f aca="true" t="shared" si="1" ref="D13:U13">SUM(D14:D22)</f>
        <v>0</v>
      </c>
      <c r="E13" s="798">
        <f t="shared" si="1"/>
        <v>0</v>
      </c>
      <c r="F13" s="798">
        <f t="shared" si="1"/>
        <v>0</v>
      </c>
      <c r="G13" s="798">
        <f t="shared" si="1"/>
        <v>0</v>
      </c>
      <c r="H13" s="798">
        <f t="shared" si="1"/>
        <v>0</v>
      </c>
      <c r="I13" s="798">
        <f t="shared" si="1"/>
        <v>0</v>
      </c>
      <c r="J13" s="798">
        <f t="shared" si="1"/>
        <v>0</v>
      </c>
      <c r="K13" s="798">
        <f t="shared" si="1"/>
        <v>0</v>
      </c>
      <c r="L13" s="798">
        <f t="shared" si="1"/>
        <v>0</v>
      </c>
      <c r="M13" s="798">
        <f t="shared" si="1"/>
        <v>0</v>
      </c>
      <c r="N13" s="864">
        <f t="shared" si="1"/>
        <v>0</v>
      </c>
      <c r="O13" s="798">
        <f t="shared" si="1"/>
        <v>0</v>
      </c>
      <c r="P13" s="798">
        <f t="shared" si="1"/>
        <v>0</v>
      </c>
      <c r="Q13" s="798">
        <f t="shared" si="1"/>
        <v>0</v>
      </c>
      <c r="R13" s="798">
        <f t="shared" si="1"/>
        <v>0</v>
      </c>
      <c r="S13" s="798">
        <f t="shared" si="1"/>
        <v>0</v>
      </c>
      <c r="T13" s="798">
        <f t="shared" si="1"/>
        <v>0</v>
      </c>
      <c r="U13" s="798">
        <f t="shared" si="1"/>
        <v>0</v>
      </c>
      <c r="AM13" s="606"/>
    </row>
    <row r="14" spans="1:33" s="602" customFormat="1" ht="17.25" customHeight="1">
      <c r="A14" s="608">
        <v>1</v>
      </c>
      <c r="B14" s="530" t="s">
        <v>674</v>
      </c>
      <c r="C14" s="798">
        <f>SUM(D14:J14)</f>
        <v>0</v>
      </c>
      <c r="D14" s="799"/>
      <c r="E14" s="799"/>
      <c r="F14" s="799"/>
      <c r="G14" s="799"/>
      <c r="H14" s="799"/>
      <c r="I14" s="800"/>
      <c r="J14" s="800"/>
      <c r="K14" s="800"/>
      <c r="L14" s="800"/>
      <c r="M14" s="799"/>
      <c r="N14" s="865"/>
      <c r="O14" s="799"/>
      <c r="P14" s="799"/>
      <c r="Q14" s="799"/>
      <c r="R14" s="799"/>
      <c r="S14" s="799"/>
      <c r="T14" s="799"/>
      <c r="U14" s="799"/>
      <c r="AG14" s="606"/>
    </row>
    <row r="15" spans="1:21" s="602" customFormat="1" ht="17.25" customHeight="1">
      <c r="A15" s="608">
        <v>2</v>
      </c>
      <c r="B15" s="530" t="s">
        <v>675</v>
      </c>
      <c r="C15" s="798">
        <f aca="true" t="shared" si="2" ref="C15:C22">SUM(D15:J15)</f>
        <v>0</v>
      </c>
      <c r="D15" s="799"/>
      <c r="E15" s="799"/>
      <c r="F15" s="799"/>
      <c r="G15" s="799"/>
      <c r="H15" s="799"/>
      <c r="I15" s="800"/>
      <c r="J15" s="800"/>
      <c r="K15" s="800"/>
      <c r="L15" s="800"/>
      <c r="M15" s="799"/>
      <c r="N15" s="865"/>
      <c r="O15" s="799"/>
      <c r="P15" s="799"/>
      <c r="Q15" s="799"/>
      <c r="R15" s="799"/>
      <c r="S15" s="799"/>
      <c r="T15" s="799"/>
      <c r="U15" s="799"/>
    </row>
    <row r="16" spans="1:21" s="602" customFormat="1" ht="17.25" customHeight="1">
      <c r="A16" s="608">
        <v>3</v>
      </c>
      <c r="B16" s="530" t="s">
        <v>676</v>
      </c>
      <c r="C16" s="798">
        <f t="shared" si="2"/>
        <v>0</v>
      </c>
      <c r="D16" s="799"/>
      <c r="E16" s="799"/>
      <c r="F16" s="799"/>
      <c r="G16" s="799"/>
      <c r="H16" s="799"/>
      <c r="I16" s="800"/>
      <c r="J16" s="800"/>
      <c r="K16" s="800"/>
      <c r="L16" s="800"/>
      <c r="M16" s="799"/>
      <c r="N16" s="865"/>
      <c r="O16" s="799"/>
      <c r="P16" s="799"/>
      <c r="Q16" s="799"/>
      <c r="R16" s="799"/>
      <c r="S16" s="799"/>
      <c r="T16" s="799"/>
      <c r="U16" s="799"/>
    </row>
    <row r="17" spans="1:21" s="602" customFormat="1" ht="17.25" customHeight="1">
      <c r="A17" s="608">
        <v>4</v>
      </c>
      <c r="B17" s="530" t="s">
        <v>677</v>
      </c>
      <c r="C17" s="798">
        <f t="shared" si="2"/>
        <v>0</v>
      </c>
      <c r="D17" s="799"/>
      <c r="E17" s="799"/>
      <c r="F17" s="799"/>
      <c r="G17" s="799"/>
      <c r="H17" s="799"/>
      <c r="I17" s="800"/>
      <c r="J17" s="800"/>
      <c r="K17" s="800"/>
      <c r="L17" s="800"/>
      <c r="M17" s="799"/>
      <c r="N17" s="865"/>
      <c r="O17" s="799"/>
      <c r="P17" s="799"/>
      <c r="Q17" s="799"/>
      <c r="R17" s="799"/>
      <c r="S17" s="799"/>
      <c r="T17" s="799"/>
      <c r="U17" s="799"/>
    </row>
    <row r="18" spans="1:40" s="602" customFormat="1" ht="17.25" customHeight="1">
      <c r="A18" s="608">
        <v>5</v>
      </c>
      <c r="B18" s="530" t="s">
        <v>678</v>
      </c>
      <c r="C18" s="798">
        <f t="shared" si="2"/>
        <v>0</v>
      </c>
      <c r="D18" s="799"/>
      <c r="E18" s="799"/>
      <c r="F18" s="799"/>
      <c r="G18" s="799"/>
      <c r="H18" s="799"/>
      <c r="I18" s="800"/>
      <c r="J18" s="800"/>
      <c r="K18" s="800"/>
      <c r="L18" s="800"/>
      <c r="M18" s="799"/>
      <c r="N18" s="865"/>
      <c r="O18" s="799"/>
      <c r="P18" s="799"/>
      <c r="Q18" s="799"/>
      <c r="R18" s="799"/>
      <c r="S18" s="799"/>
      <c r="T18" s="799"/>
      <c r="U18" s="799"/>
      <c r="AN18" s="606"/>
    </row>
    <row r="19" spans="1:40" s="602" customFormat="1" ht="17.25" customHeight="1">
      <c r="A19" s="608">
        <v>6</v>
      </c>
      <c r="B19" s="530" t="s">
        <v>679</v>
      </c>
      <c r="C19" s="798">
        <f t="shared" si="2"/>
        <v>0</v>
      </c>
      <c r="D19" s="799"/>
      <c r="E19" s="799"/>
      <c r="F19" s="799"/>
      <c r="G19" s="799"/>
      <c r="H19" s="799"/>
      <c r="I19" s="800"/>
      <c r="J19" s="800"/>
      <c r="K19" s="800"/>
      <c r="L19" s="800"/>
      <c r="M19" s="799"/>
      <c r="N19" s="865"/>
      <c r="O19" s="799"/>
      <c r="P19" s="799"/>
      <c r="Q19" s="799"/>
      <c r="R19" s="799"/>
      <c r="S19" s="799"/>
      <c r="T19" s="799"/>
      <c r="U19" s="799"/>
      <c r="AN19" s="606"/>
    </row>
    <row r="20" spans="1:21" s="602" customFormat="1" ht="17.25" customHeight="1">
      <c r="A20" s="608">
        <v>7</v>
      </c>
      <c r="B20" s="530" t="s">
        <v>680</v>
      </c>
      <c r="C20" s="798">
        <f t="shared" si="2"/>
        <v>0</v>
      </c>
      <c r="D20" s="799"/>
      <c r="E20" s="799"/>
      <c r="F20" s="799"/>
      <c r="G20" s="799"/>
      <c r="H20" s="799"/>
      <c r="I20" s="800"/>
      <c r="J20" s="800"/>
      <c r="K20" s="800"/>
      <c r="L20" s="800"/>
      <c r="M20" s="799"/>
      <c r="N20" s="865"/>
      <c r="O20" s="799"/>
      <c r="P20" s="799"/>
      <c r="Q20" s="799"/>
      <c r="R20" s="799"/>
      <c r="S20" s="799"/>
      <c r="T20" s="799"/>
      <c r="U20" s="799"/>
    </row>
    <row r="21" spans="1:21" s="602" customFormat="1" ht="17.25" customHeight="1">
      <c r="A21" s="608">
        <v>8</v>
      </c>
      <c r="B21" s="530" t="s">
        <v>681</v>
      </c>
      <c r="C21" s="798">
        <f t="shared" si="2"/>
        <v>0</v>
      </c>
      <c r="D21" s="799"/>
      <c r="E21" s="799"/>
      <c r="F21" s="799"/>
      <c r="G21" s="799"/>
      <c r="H21" s="799"/>
      <c r="I21" s="800"/>
      <c r="J21" s="800"/>
      <c r="K21" s="800"/>
      <c r="L21" s="800"/>
      <c r="M21" s="799"/>
      <c r="N21" s="865"/>
      <c r="O21" s="799"/>
      <c r="P21" s="799"/>
      <c r="Q21" s="799"/>
      <c r="R21" s="799"/>
      <c r="S21" s="799"/>
      <c r="T21" s="799"/>
      <c r="U21" s="799"/>
    </row>
    <row r="22" spans="1:37" s="602" customFormat="1" ht="17.25" customHeight="1">
      <c r="A22" s="608">
        <v>9</v>
      </c>
      <c r="B22" s="530" t="s">
        <v>682</v>
      </c>
      <c r="C22" s="798">
        <f t="shared" si="2"/>
        <v>0</v>
      </c>
      <c r="D22" s="799"/>
      <c r="E22" s="799"/>
      <c r="F22" s="799"/>
      <c r="G22" s="799"/>
      <c r="H22" s="799"/>
      <c r="I22" s="800"/>
      <c r="J22" s="800"/>
      <c r="K22" s="800"/>
      <c r="L22" s="800"/>
      <c r="M22" s="799"/>
      <c r="N22" s="865"/>
      <c r="O22" s="799"/>
      <c r="P22" s="799"/>
      <c r="Q22" s="799"/>
      <c r="R22" s="799"/>
      <c r="S22" s="799"/>
      <c r="T22" s="799"/>
      <c r="U22" s="799"/>
      <c r="AK22" s="606"/>
    </row>
    <row r="23" spans="1:36" ht="17.25" customHeight="1">
      <c r="A23" s="859" t="s">
        <v>703</v>
      </c>
      <c r="B23" s="616"/>
      <c r="C23" s="616"/>
      <c r="D23" s="616"/>
      <c r="E23" s="616"/>
      <c r="F23" s="616"/>
      <c r="G23" s="616"/>
      <c r="H23" s="616"/>
      <c r="I23" s="616"/>
      <c r="J23" s="616"/>
      <c r="K23" s="616"/>
      <c r="L23" s="616"/>
      <c r="M23" s="616"/>
      <c r="N23" s="830"/>
      <c r="O23" s="616"/>
      <c r="P23" s="616"/>
      <c r="Q23" s="616"/>
      <c r="R23" s="616"/>
      <c r="AJ23" s="591"/>
    </row>
    <row r="24" spans="1:21" ht="15.75" customHeight="1">
      <c r="A24" s="609"/>
      <c r="B24" s="1625"/>
      <c r="C24" s="1625"/>
      <c r="D24" s="1625"/>
      <c r="E24" s="1625"/>
      <c r="F24" s="1625"/>
      <c r="G24" s="643"/>
      <c r="H24" s="643"/>
      <c r="I24" s="643"/>
      <c r="J24" s="643"/>
      <c r="K24" s="643"/>
      <c r="L24" s="695"/>
      <c r="M24" s="1626" t="str">
        <f>'Thong tin'!B9</f>
        <v>Tây Ninh, ngày ……  tháng ……... năm 2020</v>
      </c>
      <c r="N24" s="1626"/>
      <c r="O24" s="1626"/>
      <c r="P24" s="1626"/>
      <c r="Q24" s="1626"/>
      <c r="R24" s="1626"/>
      <c r="S24" s="1626"/>
      <c r="T24" s="1626"/>
      <c r="U24" s="1626"/>
    </row>
    <row r="25" spans="1:21" ht="18.75">
      <c r="A25" s="609"/>
      <c r="B25" s="1627" t="s">
        <v>250</v>
      </c>
      <c r="C25" s="1627"/>
      <c r="D25" s="1627"/>
      <c r="E25" s="1627"/>
      <c r="F25" s="612"/>
      <c r="G25" s="612"/>
      <c r="H25" s="612"/>
      <c r="I25" s="612"/>
      <c r="J25" s="612"/>
      <c r="K25" s="612"/>
      <c r="L25" s="695"/>
      <c r="M25" s="1627" t="str">
        <f>'Thong tin'!B8</f>
        <v>CỤC TRƯỞNG</v>
      </c>
      <c r="N25" s="1627"/>
      <c r="O25" s="1627"/>
      <c r="P25" s="1627"/>
      <c r="Q25" s="1627"/>
      <c r="R25" s="1627"/>
      <c r="S25" s="1627"/>
      <c r="T25" s="1627"/>
      <c r="U25" s="1627"/>
    </row>
    <row r="26" spans="1:21" ht="18.75">
      <c r="A26" s="616"/>
      <c r="B26" s="1630"/>
      <c r="C26" s="1630"/>
      <c r="D26" s="1630"/>
      <c r="E26" s="1630"/>
      <c r="F26" s="697"/>
      <c r="G26" s="697"/>
      <c r="H26" s="697"/>
      <c r="I26" s="697"/>
      <c r="J26" s="697"/>
      <c r="K26" s="697"/>
      <c r="L26" s="697"/>
      <c r="M26" s="1631"/>
      <c r="N26" s="1631"/>
      <c r="O26" s="1631"/>
      <c r="P26" s="1631"/>
      <c r="Q26" s="1631"/>
      <c r="R26" s="1631"/>
      <c r="S26" s="1631"/>
      <c r="T26" s="1631"/>
      <c r="U26" s="1631"/>
    </row>
    <row r="27" spans="1:21" ht="18.75">
      <c r="A27" s="616"/>
      <c r="B27" s="697"/>
      <c r="C27" s="697"/>
      <c r="D27" s="697"/>
      <c r="E27" s="697"/>
      <c r="F27" s="697"/>
      <c r="G27" s="697"/>
      <c r="H27" s="697"/>
      <c r="I27" s="697"/>
      <c r="J27" s="697"/>
      <c r="K27" s="697"/>
      <c r="L27" s="697"/>
      <c r="M27" s="697"/>
      <c r="N27" s="833"/>
      <c r="O27" s="697"/>
      <c r="P27" s="697"/>
      <c r="Q27" s="697"/>
      <c r="R27" s="697"/>
      <c r="S27" s="695"/>
      <c r="T27" s="695"/>
      <c r="U27" s="695"/>
    </row>
    <row r="28" spans="1:21" ht="35.25" customHeight="1">
      <c r="A28" s="616"/>
      <c r="B28" s="697"/>
      <c r="C28" s="697"/>
      <c r="D28" s="697"/>
      <c r="E28" s="697"/>
      <c r="F28" s="697"/>
      <c r="G28" s="697"/>
      <c r="H28" s="697"/>
      <c r="I28" s="697"/>
      <c r="J28" s="697"/>
      <c r="K28" s="697"/>
      <c r="L28" s="697"/>
      <c r="M28" s="697"/>
      <c r="N28" s="833"/>
      <c r="O28" s="697"/>
      <c r="P28" s="697"/>
      <c r="Q28" s="697"/>
      <c r="R28" s="697"/>
      <c r="S28" s="695"/>
      <c r="T28" s="695"/>
      <c r="U28" s="695"/>
    </row>
    <row r="29" spans="1:21" ht="18.75">
      <c r="A29" s="616"/>
      <c r="B29" s="697"/>
      <c r="C29" s="697"/>
      <c r="D29" s="697"/>
      <c r="E29" s="697"/>
      <c r="F29" s="697"/>
      <c r="G29" s="697"/>
      <c r="H29" s="697"/>
      <c r="I29" s="697"/>
      <c r="J29" s="697"/>
      <c r="K29" s="697"/>
      <c r="L29" s="697"/>
      <c r="M29" s="697"/>
      <c r="N29" s="833"/>
      <c r="O29" s="697"/>
      <c r="P29" s="697"/>
      <c r="Q29" s="697"/>
      <c r="R29" s="697"/>
      <c r="S29" s="695"/>
      <c r="T29" s="695"/>
      <c r="U29" s="695"/>
    </row>
    <row r="30" spans="2:21" ht="18">
      <c r="B30" s="1723"/>
      <c r="C30" s="1723"/>
      <c r="D30" s="1723"/>
      <c r="E30" s="1723"/>
      <c r="F30" s="1723"/>
      <c r="G30" s="704"/>
      <c r="H30" s="704"/>
      <c r="I30" s="704"/>
      <c r="J30" s="704"/>
      <c r="K30" s="704"/>
      <c r="L30" s="704"/>
      <c r="M30" s="704"/>
      <c r="N30" s="834"/>
      <c r="O30" s="1723"/>
      <c r="P30" s="1723"/>
      <c r="Q30" s="1723"/>
      <c r="R30" s="1723"/>
      <c r="S30" s="1723"/>
      <c r="T30" s="1723"/>
      <c r="U30" s="695"/>
    </row>
    <row r="31" spans="2:21" ht="18">
      <c r="B31" s="695"/>
      <c r="C31" s="695"/>
      <c r="D31" s="695"/>
      <c r="E31" s="695"/>
      <c r="F31" s="695"/>
      <c r="G31" s="695"/>
      <c r="H31" s="695"/>
      <c r="I31" s="695"/>
      <c r="J31" s="695"/>
      <c r="K31" s="695"/>
      <c r="L31" s="695"/>
      <c r="M31" s="695"/>
      <c r="N31" s="835"/>
      <c r="O31" s="695"/>
      <c r="P31" s="695"/>
      <c r="Q31" s="695"/>
      <c r="R31" s="695"/>
      <c r="S31" s="695"/>
      <c r="T31" s="695"/>
      <c r="U31" s="695"/>
    </row>
    <row r="32" spans="2:21" ht="18.75">
      <c r="B32" s="1555" t="str">
        <f>'Thong tin'!B6</f>
        <v>Đỗ Trung Hậu</v>
      </c>
      <c r="C32" s="1555"/>
      <c r="D32" s="1555"/>
      <c r="E32" s="1555"/>
      <c r="F32" s="705"/>
      <c r="G32" s="705"/>
      <c r="H32" s="705"/>
      <c r="I32" s="695"/>
      <c r="J32" s="695"/>
      <c r="K32" s="695"/>
      <c r="L32" s="695"/>
      <c r="M32" s="1555" t="str">
        <f>'Thong tin'!B7</f>
        <v>Võ Xuân Biên</v>
      </c>
      <c r="N32" s="1555"/>
      <c r="O32" s="1555"/>
      <c r="P32" s="1555"/>
      <c r="Q32" s="1555"/>
      <c r="R32" s="1555"/>
      <c r="S32" s="1555"/>
      <c r="T32" s="1555"/>
      <c r="U32" s="1555"/>
    </row>
    <row r="33" spans="2:21" ht="18.75">
      <c r="B33" s="536"/>
      <c r="C33" s="536"/>
      <c r="D33" s="536"/>
      <c r="E33" s="536"/>
      <c r="F33" s="618"/>
      <c r="G33" s="618"/>
      <c r="H33" s="618"/>
      <c r="I33" s="579"/>
      <c r="J33" s="579"/>
      <c r="K33" s="579"/>
      <c r="L33" s="579"/>
      <c r="M33" s="534"/>
      <c r="N33" s="836"/>
      <c r="O33" s="534"/>
      <c r="P33" s="534"/>
      <c r="Q33" s="534"/>
      <c r="R33" s="534"/>
      <c r="S33" s="534"/>
      <c r="T33" s="534"/>
      <c r="U33" s="534"/>
    </row>
    <row r="34" spans="2:21" ht="18.75">
      <c r="B34" s="536"/>
      <c r="C34" s="536"/>
      <c r="D34" s="536"/>
      <c r="E34" s="536"/>
      <c r="F34" s="618"/>
      <c r="G34" s="618"/>
      <c r="H34" s="618"/>
      <c r="I34" s="579"/>
      <c r="J34" s="579"/>
      <c r="K34" s="579"/>
      <c r="L34" s="579"/>
      <c r="M34" s="534"/>
      <c r="N34" s="836"/>
      <c r="O34" s="534"/>
      <c r="P34" s="534"/>
      <c r="Q34" s="534"/>
      <c r="R34" s="534"/>
      <c r="S34" s="534"/>
      <c r="T34" s="534"/>
      <c r="U34" s="534"/>
    </row>
    <row r="35" spans="1:14" s="645" customFormat="1" ht="15" hidden="1">
      <c r="A35" s="644" t="s">
        <v>226</v>
      </c>
      <c r="N35" s="837"/>
    </row>
    <row r="36" spans="2:14" s="646" customFormat="1" ht="15" hidden="1">
      <c r="B36" s="647" t="s">
        <v>278</v>
      </c>
      <c r="C36" s="647"/>
      <c r="D36" s="647"/>
      <c r="E36" s="647"/>
      <c r="F36" s="647"/>
      <c r="G36" s="647"/>
      <c r="H36" s="647"/>
      <c r="N36" s="838"/>
    </row>
    <row r="37" spans="2:14" s="648" customFormat="1" ht="15" hidden="1">
      <c r="B37" s="647" t="s">
        <v>279</v>
      </c>
      <c r="C37" s="586"/>
      <c r="D37" s="586"/>
      <c r="E37" s="586"/>
      <c r="F37" s="586"/>
      <c r="G37" s="586"/>
      <c r="H37" s="586"/>
      <c r="N37" s="839"/>
    </row>
    <row r="38" ht="12.75" hidden="1"/>
    <row r="39" ht="12.75" hidden="1"/>
    <row r="40" ht="12.75" hidden="1"/>
    <row r="41" ht="12.75" hidden="1"/>
    <row r="42" ht="12.75" hidden="1"/>
  </sheetData>
  <sheetProtection/>
  <mergeCells count="45">
    <mergeCell ref="B32:E32"/>
    <mergeCell ref="M32:U32"/>
    <mergeCell ref="B25:E25"/>
    <mergeCell ref="M25:U25"/>
    <mergeCell ref="B26:E26"/>
    <mergeCell ref="M26:U26"/>
    <mergeCell ref="B30:F30"/>
    <mergeCell ref="O30:T30"/>
    <mergeCell ref="A11:B11"/>
    <mergeCell ref="B24:F24"/>
    <mergeCell ref="M24:U24"/>
    <mergeCell ref="D8:D9"/>
    <mergeCell ref="E8:E9"/>
    <mergeCell ref="F8:F9"/>
    <mergeCell ref="G8:G9"/>
    <mergeCell ref="H8:H9"/>
    <mergeCell ref="I8:I9"/>
    <mergeCell ref="R7:R9"/>
    <mergeCell ref="A10:B10"/>
    <mergeCell ref="A5:B9"/>
    <mergeCell ref="C5:C9"/>
    <mergeCell ref="D5:J5"/>
    <mergeCell ref="D6:J6"/>
    <mergeCell ref="D7:E7"/>
    <mergeCell ref="J7:J9"/>
    <mergeCell ref="N7:Q8"/>
    <mergeCell ref="Q3:U3"/>
    <mergeCell ref="A4:C4"/>
    <mergeCell ref="D4:O4"/>
    <mergeCell ref="S7:S9"/>
    <mergeCell ref="T7:T9"/>
    <mergeCell ref="U7:U9"/>
    <mergeCell ref="K5:U6"/>
    <mergeCell ref="F7:G7"/>
    <mergeCell ref="H7:I7"/>
    <mergeCell ref="K7:M8"/>
    <mergeCell ref="Q4:U4"/>
    <mergeCell ref="A1:C1"/>
    <mergeCell ref="E1:O1"/>
    <mergeCell ref="Q1:U1"/>
    <mergeCell ref="A2:D2"/>
    <mergeCell ref="E2:O2"/>
    <mergeCell ref="Q2:U2"/>
    <mergeCell ref="A3:C3"/>
    <mergeCell ref="E3:O3"/>
  </mergeCells>
  <printOptions horizontalCentered="1"/>
  <pageMargins left="0.4" right="0.21" top="0.27" bottom="0.15" header="0.2" footer="0.18"/>
  <pageSetup horizontalDpi="600" verticalDpi="600" orientation="landscape" paperSize="9" scale="95" r:id="rId1"/>
</worksheet>
</file>

<file path=xl/worksheets/sheet31.xml><?xml version="1.0" encoding="utf-8"?>
<worksheet xmlns="http://schemas.openxmlformats.org/spreadsheetml/2006/main" xmlns:r="http://schemas.openxmlformats.org/officeDocument/2006/relationships">
  <sheetPr>
    <tabColor indexed="39"/>
  </sheetPr>
  <dimension ref="A1:P36"/>
  <sheetViews>
    <sheetView view="pageBreakPreview" zoomScale="70" zoomScaleSheetLayoutView="70" zoomScalePageLayoutView="0" workbookViewId="0" topLeftCell="A1">
      <selection activeCell="E15" sqref="E15:K15"/>
    </sheetView>
  </sheetViews>
  <sheetFormatPr defaultColWidth="9.00390625" defaultRowHeight="15.75"/>
  <cols>
    <col min="1" max="1" width="4.75390625" style="805" customWidth="1"/>
    <col min="2" max="2" width="26.125" style="805" customWidth="1"/>
    <col min="3" max="3" width="9.25390625" style="581" customWidth="1"/>
    <col min="4" max="7" width="8.00390625" style="581" customWidth="1"/>
    <col min="8" max="8" width="10.625" style="581" customWidth="1"/>
    <col min="9" max="9" width="12.125" style="581" customWidth="1"/>
    <col min="10" max="10" width="11.125" style="581" customWidth="1"/>
    <col min="11" max="11" width="15.25390625" style="581" customWidth="1"/>
    <col min="12" max="12" width="9.50390625" style="581" customWidth="1"/>
    <col min="13" max="13" width="0.5" style="581" customWidth="1"/>
    <col min="14" max="14" width="3.875" style="968" customWidth="1"/>
    <col min="15" max="16384" width="9.00390625" style="581" customWidth="1"/>
  </cols>
  <sheetData>
    <row r="1" spans="1:12" ht="21" customHeight="1">
      <c r="A1" s="1611" t="s">
        <v>280</v>
      </c>
      <c r="B1" s="1611"/>
      <c r="C1" s="1611"/>
      <c r="D1" s="1612" t="s">
        <v>664</v>
      </c>
      <c r="E1" s="1612"/>
      <c r="F1" s="1612"/>
      <c r="G1" s="1612"/>
      <c r="H1" s="1612"/>
      <c r="I1" s="1612"/>
      <c r="J1" s="1731" t="s">
        <v>685</v>
      </c>
      <c r="K1" s="1732"/>
      <c r="L1" s="1732"/>
    </row>
    <row r="2" spans="1:12" ht="15.75" customHeight="1">
      <c r="A2" s="1733" t="s">
        <v>687</v>
      </c>
      <c r="B2" s="1734"/>
      <c r="C2" s="1734"/>
      <c r="D2" s="1612"/>
      <c r="E2" s="1612"/>
      <c r="F2" s="1612"/>
      <c r="G2" s="1612"/>
      <c r="H2" s="1612"/>
      <c r="I2" s="1612"/>
      <c r="J2" s="1636" t="str">
        <f>'Thong tin'!B5</f>
        <v>Cục THADS tỉnh Tây Ninh</v>
      </c>
      <c r="K2" s="1636"/>
      <c r="L2" s="1636"/>
    </row>
    <row r="3" spans="1:12" ht="18.75" customHeight="1">
      <c r="A3" s="1613" t="s">
        <v>345</v>
      </c>
      <c r="B3" s="1614"/>
      <c r="C3" s="1614"/>
      <c r="D3" s="1724" t="str">
        <f>'Thong tin'!B4</f>
        <v>03 tháng / Năm 2020 (từ 01/10/2019 đến 31/12/2019)</v>
      </c>
      <c r="E3" s="1724"/>
      <c r="F3" s="1724"/>
      <c r="G3" s="1724"/>
      <c r="H3" s="1724"/>
      <c r="I3" s="1724"/>
      <c r="J3" s="1725" t="s">
        <v>672</v>
      </c>
      <c r="K3" s="1726"/>
      <c r="L3" s="1726"/>
    </row>
    <row r="4" spans="1:12" ht="16.5" customHeight="1">
      <c r="A4" s="559" t="s">
        <v>364</v>
      </c>
      <c r="B4" s="725"/>
      <c r="C4" s="804"/>
      <c r="D4" s="706"/>
      <c r="E4" s="706"/>
      <c r="F4" s="706"/>
      <c r="G4" s="706"/>
      <c r="H4" s="706"/>
      <c r="I4" s="706"/>
      <c r="J4" s="1727" t="s">
        <v>671</v>
      </c>
      <c r="K4" s="1663"/>
      <c r="L4" s="1663"/>
    </row>
    <row r="5" spans="3:12" ht="15.75" customHeight="1">
      <c r="C5" s="722"/>
      <c r="D5" s="722"/>
      <c r="H5" s="723"/>
      <c r="I5" s="723"/>
      <c r="J5" s="1728" t="s">
        <v>281</v>
      </c>
      <c r="K5" s="1728"/>
      <c r="L5" s="1728"/>
    </row>
    <row r="6" spans="2:12" ht="0.75" customHeight="1">
      <c r="B6" s="806"/>
      <c r="C6" s="722"/>
      <c r="D6" s="722"/>
      <c r="E6" s="807"/>
      <c r="F6" s="807"/>
      <c r="G6" s="807"/>
      <c r="H6" s="723"/>
      <c r="I6" s="723"/>
      <c r="J6" s="724"/>
      <c r="K6" s="724"/>
      <c r="L6" s="724"/>
    </row>
    <row r="7" spans="3:12" ht="0.75" customHeight="1">
      <c r="C7" s="650"/>
      <c r="D7" s="650"/>
      <c r="H7" s="651"/>
      <c r="I7" s="651"/>
      <c r="J7" s="721"/>
      <c r="K7" s="721"/>
      <c r="L7" s="721"/>
    </row>
    <row r="8" spans="1:14" ht="22.5" customHeight="1">
      <c r="A8" s="1648" t="s">
        <v>72</v>
      </c>
      <c r="B8" s="1648"/>
      <c r="C8" s="1669" t="s">
        <v>38</v>
      </c>
      <c r="D8" s="1669" t="s">
        <v>282</v>
      </c>
      <c r="E8" s="1669"/>
      <c r="F8" s="1669"/>
      <c r="G8" s="1669"/>
      <c r="H8" s="1669" t="s">
        <v>283</v>
      </c>
      <c r="I8" s="1669"/>
      <c r="J8" s="1669" t="s">
        <v>284</v>
      </c>
      <c r="K8" s="1669"/>
      <c r="L8" s="1669"/>
      <c r="N8" s="1735"/>
    </row>
    <row r="9" spans="1:14" ht="54.75" customHeight="1">
      <c r="A9" s="1648"/>
      <c r="B9" s="1648"/>
      <c r="C9" s="1669"/>
      <c r="D9" s="625" t="s">
        <v>285</v>
      </c>
      <c r="E9" s="625" t="s">
        <v>286</v>
      </c>
      <c r="F9" s="625" t="s">
        <v>435</v>
      </c>
      <c r="G9" s="625" t="s">
        <v>287</v>
      </c>
      <c r="H9" s="625" t="s">
        <v>288</v>
      </c>
      <c r="I9" s="625" t="s">
        <v>289</v>
      </c>
      <c r="J9" s="625" t="s">
        <v>290</v>
      </c>
      <c r="K9" s="625" t="s">
        <v>291</v>
      </c>
      <c r="L9" s="625" t="s">
        <v>292</v>
      </c>
      <c r="N9" s="1735"/>
    </row>
    <row r="10" spans="1:14" s="630" customFormat="1" ht="16.5" customHeight="1">
      <c r="A10" s="1736" t="s">
        <v>6</v>
      </c>
      <c r="B10" s="1736"/>
      <c r="C10" s="629">
        <v>1</v>
      </c>
      <c r="D10" s="629">
        <v>2</v>
      </c>
      <c r="E10" s="629">
        <v>3</v>
      </c>
      <c r="F10" s="629">
        <v>4</v>
      </c>
      <c r="G10" s="629">
        <v>5</v>
      </c>
      <c r="H10" s="629">
        <v>6</v>
      </c>
      <c r="I10" s="629">
        <v>7</v>
      </c>
      <c r="J10" s="629">
        <v>8</v>
      </c>
      <c r="K10" s="629">
        <v>9</v>
      </c>
      <c r="L10" s="629">
        <v>10</v>
      </c>
      <c r="N10" s="969"/>
    </row>
    <row r="11" spans="1:14" s="630" customFormat="1" ht="16.5" customHeight="1">
      <c r="A11" s="1729" t="s">
        <v>668</v>
      </c>
      <c r="B11" s="1729"/>
      <c r="C11" s="792">
        <f>SUM(C12:C21)</f>
        <v>0</v>
      </c>
      <c r="D11" s="792">
        <f aca="true" t="shared" si="0" ref="D11:L11">SUM(D12:D21)</f>
        <v>0</v>
      </c>
      <c r="E11" s="792">
        <f t="shared" si="0"/>
        <v>0</v>
      </c>
      <c r="F11" s="792">
        <f t="shared" si="0"/>
        <v>0</v>
      </c>
      <c r="G11" s="792">
        <f t="shared" si="0"/>
        <v>0</v>
      </c>
      <c r="H11" s="792">
        <f t="shared" si="0"/>
        <v>0</v>
      </c>
      <c r="I11" s="792">
        <f t="shared" si="0"/>
        <v>0</v>
      </c>
      <c r="J11" s="792">
        <f t="shared" si="0"/>
        <v>0</v>
      </c>
      <c r="K11" s="792">
        <f t="shared" si="0"/>
        <v>0</v>
      </c>
      <c r="L11" s="792">
        <f t="shared" si="0"/>
        <v>0</v>
      </c>
      <c r="N11" s="969"/>
    </row>
    <row r="12" spans="1:14" s="630" customFormat="1" ht="16.5" customHeight="1">
      <c r="A12" s="790">
        <v>1</v>
      </c>
      <c r="B12" s="783" t="s">
        <v>673</v>
      </c>
      <c r="C12" s="802">
        <f>D12+E12+F12+G12</f>
        <v>0</v>
      </c>
      <c r="D12" s="803"/>
      <c r="E12" s="803"/>
      <c r="F12" s="803"/>
      <c r="G12" s="803"/>
      <c r="H12" s="803"/>
      <c r="I12" s="803"/>
      <c r="J12" s="760"/>
      <c r="K12" s="760"/>
      <c r="L12" s="760"/>
      <c r="N12" s="961"/>
    </row>
    <row r="13" spans="1:14" s="630" customFormat="1" ht="16.5" customHeight="1">
      <c r="A13" s="790">
        <v>2</v>
      </c>
      <c r="B13" s="783" t="s">
        <v>674</v>
      </c>
      <c r="C13" s="802">
        <f aca="true" t="shared" si="1" ref="C13:C21">D13+E13+F13+G13</f>
        <v>0</v>
      </c>
      <c r="D13" s="803"/>
      <c r="E13" s="803"/>
      <c r="F13" s="803"/>
      <c r="G13" s="803"/>
      <c r="H13" s="803"/>
      <c r="I13" s="803"/>
      <c r="J13" s="760"/>
      <c r="K13" s="760"/>
      <c r="L13" s="760"/>
      <c r="N13" s="961"/>
    </row>
    <row r="14" spans="1:14" s="630" customFormat="1" ht="16.5" customHeight="1">
      <c r="A14" s="790">
        <v>3</v>
      </c>
      <c r="B14" s="783" t="s">
        <v>675</v>
      </c>
      <c r="C14" s="802">
        <f t="shared" si="1"/>
        <v>0</v>
      </c>
      <c r="D14" s="803"/>
      <c r="E14" s="803"/>
      <c r="F14" s="803"/>
      <c r="G14" s="803"/>
      <c r="H14" s="803"/>
      <c r="I14" s="803"/>
      <c r="J14" s="760"/>
      <c r="K14" s="760"/>
      <c r="L14" s="760"/>
      <c r="N14" s="961"/>
    </row>
    <row r="15" spans="1:14" s="630" customFormat="1" ht="16.5" customHeight="1">
      <c r="A15" s="790">
        <v>4</v>
      </c>
      <c r="B15" s="783" t="s">
        <v>676</v>
      </c>
      <c r="C15" s="802">
        <f t="shared" si="1"/>
        <v>0</v>
      </c>
      <c r="D15" s="803"/>
      <c r="E15" s="803"/>
      <c r="F15" s="803"/>
      <c r="G15" s="803"/>
      <c r="H15" s="803"/>
      <c r="I15" s="803"/>
      <c r="J15" s="760"/>
      <c r="K15" s="760"/>
      <c r="L15" s="760"/>
      <c r="N15" s="961"/>
    </row>
    <row r="16" spans="1:14" s="630" customFormat="1" ht="16.5" customHeight="1">
      <c r="A16" s="790">
        <v>5</v>
      </c>
      <c r="B16" s="783" t="s">
        <v>677</v>
      </c>
      <c r="C16" s="802">
        <f t="shared" si="1"/>
        <v>0</v>
      </c>
      <c r="D16" s="803"/>
      <c r="E16" s="803"/>
      <c r="F16" s="803"/>
      <c r="G16" s="803"/>
      <c r="H16" s="803"/>
      <c r="I16" s="803"/>
      <c r="J16" s="760"/>
      <c r="K16" s="760"/>
      <c r="L16" s="760"/>
      <c r="N16" s="961"/>
    </row>
    <row r="17" spans="1:14" s="630" customFormat="1" ht="16.5" customHeight="1">
      <c r="A17" s="790">
        <v>6</v>
      </c>
      <c r="B17" s="783" t="s">
        <v>678</v>
      </c>
      <c r="C17" s="802">
        <f t="shared" si="1"/>
        <v>0</v>
      </c>
      <c r="D17" s="803"/>
      <c r="E17" s="803"/>
      <c r="F17" s="803"/>
      <c r="G17" s="803"/>
      <c r="H17" s="803"/>
      <c r="I17" s="803"/>
      <c r="J17" s="760"/>
      <c r="K17" s="760"/>
      <c r="L17" s="760"/>
      <c r="N17" s="961"/>
    </row>
    <row r="18" spans="1:14" s="630" customFormat="1" ht="16.5" customHeight="1">
      <c r="A18" s="790">
        <v>7</v>
      </c>
      <c r="B18" s="783" t="s">
        <v>679</v>
      </c>
      <c r="C18" s="802">
        <f t="shared" si="1"/>
        <v>0</v>
      </c>
      <c r="D18" s="803"/>
      <c r="E18" s="803"/>
      <c r="F18" s="803"/>
      <c r="G18" s="803"/>
      <c r="H18" s="803"/>
      <c r="I18" s="803"/>
      <c r="J18" s="760"/>
      <c r="K18" s="760"/>
      <c r="L18" s="760"/>
      <c r="N18" s="961"/>
    </row>
    <row r="19" spans="1:14" s="630" customFormat="1" ht="16.5" customHeight="1">
      <c r="A19" s="790">
        <v>8</v>
      </c>
      <c r="B19" s="783" t="s">
        <v>680</v>
      </c>
      <c r="C19" s="802">
        <f t="shared" si="1"/>
        <v>0</v>
      </c>
      <c r="D19" s="803"/>
      <c r="E19" s="803"/>
      <c r="F19" s="803"/>
      <c r="G19" s="803"/>
      <c r="H19" s="803"/>
      <c r="I19" s="803"/>
      <c r="J19" s="760"/>
      <c r="K19" s="760"/>
      <c r="L19" s="760"/>
      <c r="N19" s="961"/>
    </row>
    <row r="20" spans="1:14" s="630" customFormat="1" ht="16.5" customHeight="1">
      <c r="A20" s="790">
        <v>9</v>
      </c>
      <c r="B20" s="783" t="s">
        <v>681</v>
      </c>
      <c r="C20" s="802">
        <f t="shared" si="1"/>
        <v>0</v>
      </c>
      <c r="D20" s="803"/>
      <c r="E20" s="803"/>
      <c r="F20" s="803"/>
      <c r="G20" s="803"/>
      <c r="H20" s="803"/>
      <c r="I20" s="803"/>
      <c r="J20" s="760"/>
      <c r="K20" s="760"/>
      <c r="L20" s="760"/>
      <c r="N20" s="961"/>
    </row>
    <row r="21" spans="1:14" s="630" customFormat="1" ht="16.5" customHeight="1">
      <c r="A21" s="790">
        <v>10</v>
      </c>
      <c r="B21" s="783" t="s">
        <v>682</v>
      </c>
      <c r="C21" s="802">
        <f t="shared" si="1"/>
        <v>0</v>
      </c>
      <c r="D21" s="803"/>
      <c r="E21" s="803"/>
      <c r="F21" s="803"/>
      <c r="G21" s="803"/>
      <c r="H21" s="803"/>
      <c r="I21" s="803"/>
      <c r="J21" s="760"/>
      <c r="K21" s="760"/>
      <c r="L21" s="760"/>
      <c r="N21" s="961"/>
    </row>
    <row r="22" ht="15" customHeight="1">
      <c r="A22" s="867" t="s">
        <v>709</v>
      </c>
    </row>
    <row r="23" spans="1:12" ht="18" customHeight="1">
      <c r="A23" s="1730"/>
      <c r="B23" s="1730"/>
      <c r="C23" s="1730"/>
      <c r="D23" s="1730"/>
      <c r="E23" s="583"/>
      <c r="F23" s="1626" t="str">
        <f>'Thong tin'!B9</f>
        <v>Tây Ninh, ngày ……  tháng ……... năm 2020</v>
      </c>
      <c r="G23" s="1626"/>
      <c r="H23" s="1626"/>
      <c r="I23" s="1626"/>
      <c r="J23" s="1626"/>
      <c r="K23" s="1626"/>
      <c r="L23" s="1626"/>
    </row>
    <row r="24" spans="1:16" ht="18.75">
      <c r="A24" s="1627" t="s">
        <v>250</v>
      </c>
      <c r="B24" s="1627"/>
      <c r="C24" s="1627"/>
      <c r="D24" s="1627"/>
      <c r="E24" s="612"/>
      <c r="F24" s="1627" t="str">
        <f>'Thong tin'!B8</f>
        <v>CỤC TRƯỞNG</v>
      </c>
      <c r="G24" s="1627"/>
      <c r="H24" s="1627"/>
      <c r="I24" s="1627"/>
      <c r="J24" s="1627"/>
      <c r="K24" s="1627"/>
      <c r="L24" s="1627"/>
      <c r="P24" s="808"/>
    </row>
    <row r="25" spans="1:12" ht="18" customHeight="1">
      <c r="A25" s="1630"/>
      <c r="B25" s="1630"/>
      <c r="C25" s="1630"/>
      <c r="D25" s="1630"/>
      <c r="E25" s="697"/>
      <c r="F25" s="1631"/>
      <c r="G25" s="1631"/>
      <c r="H25" s="1631"/>
      <c r="I25" s="1631"/>
      <c r="J25" s="1631"/>
      <c r="K25" s="1631"/>
      <c r="L25" s="1631"/>
    </row>
    <row r="26" spans="1:12" ht="54.75" customHeight="1">
      <c r="A26" s="696"/>
      <c r="B26" s="696"/>
      <c r="C26" s="697"/>
      <c r="D26" s="697"/>
      <c r="E26" s="697"/>
      <c r="F26" s="697"/>
      <c r="G26" s="697"/>
      <c r="H26" s="697"/>
      <c r="I26" s="697"/>
      <c r="J26" s="697"/>
      <c r="K26" s="697"/>
      <c r="L26" s="697"/>
    </row>
    <row r="27" spans="1:12" ht="18.75">
      <c r="A27" s="696"/>
      <c r="B27" s="1630"/>
      <c r="C27" s="1630"/>
      <c r="D27" s="697"/>
      <c r="E27" s="697"/>
      <c r="F27" s="697"/>
      <c r="G27" s="697"/>
      <c r="H27" s="1630"/>
      <c r="I27" s="1630"/>
      <c r="J27" s="1630"/>
      <c r="K27" s="697"/>
      <c r="L27" s="697"/>
    </row>
    <row r="28" spans="1:12" ht="13.5" customHeight="1">
      <c r="A28" s="696"/>
      <c r="B28" s="696"/>
      <c r="C28" s="697"/>
      <c r="D28" s="697"/>
      <c r="E28" s="697"/>
      <c r="F28" s="697"/>
      <c r="G28" s="697"/>
      <c r="H28" s="697"/>
      <c r="I28" s="697"/>
      <c r="J28" s="697"/>
      <c r="K28" s="697"/>
      <c r="L28" s="697"/>
    </row>
    <row r="29" spans="1:12" ht="13.5" customHeight="1" hidden="1">
      <c r="A29" s="696"/>
      <c r="B29" s="696"/>
      <c r="C29" s="697"/>
      <c r="D29" s="697"/>
      <c r="E29" s="697"/>
      <c r="F29" s="697"/>
      <c r="G29" s="697"/>
      <c r="H29" s="697"/>
      <c r="I29" s="697"/>
      <c r="J29" s="697"/>
      <c r="K29" s="697"/>
      <c r="L29" s="697"/>
    </row>
    <row r="30" spans="1:12" ht="19.5" hidden="1">
      <c r="A30" s="707" t="s">
        <v>294</v>
      </c>
      <c r="B30" s="696"/>
      <c r="C30" s="697"/>
      <c r="D30" s="697"/>
      <c r="E30" s="697"/>
      <c r="F30" s="697"/>
      <c r="G30" s="697"/>
      <c r="H30" s="697"/>
      <c r="I30" s="697"/>
      <c r="J30" s="697"/>
      <c r="K30" s="697"/>
      <c r="L30" s="697"/>
    </row>
    <row r="31" spans="1:14" s="622" customFormat="1" ht="18.75" hidden="1">
      <c r="A31" s="703"/>
      <c r="B31" s="708" t="s">
        <v>295</v>
      </c>
      <c r="C31" s="708"/>
      <c r="D31" s="708"/>
      <c r="E31" s="702"/>
      <c r="F31" s="702"/>
      <c r="G31" s="702"/>
      <c r="H31" s="702"/>
      <c r="I31" s="702"/>
      <c r="J31" s="702"/>
      <c r="K31" s="702"/>
      <c r="L31" s="702"/>
      <c r="N31" s="970"/>
    </row>
    <row r="32" spans="1:14" s="622" customFormat="1" ht="18.75" hidden="1">
      <c r="A32" s="703"/>
      <c r="B32" s="708" t="s">
        <v>296</v>
      </c>
      <c r="C32" s="708"/>
      <c r="D32" s="708"/>
      <c r="E32" s="708"/>
      <c r="F32" s="702"/>
      <c r="G32" s="702"/>
      <c r="H32" s="702"/>
      <c r="I32" s="702"/>
      <c r="J32" s="702"/>
      <c r="K32" s="702"/>
      <c r="L32" s="702"/>
      <c r="N32" s="970"/>
    </row>
    <row r="33" spans="1:14" s="622" customFormat="1" ht="18.75" hidden="1">
      <c r="A33" s="703"/>
      <c r="B33" s="702" t="s">
        <v>297</v>
      </c>
      <c r="C33" s="702"/>
      <c r="D33" s="702"/>
      <c r="E33" s="702"/>
      <c r="F33" s="702"/>
      <c r="G33" s="702"/>
      <c r="H33" s="702"/>
      <c r="I33" s="702"/>
      <c r="J33" s="702"/>
      <c r="K33" s="702"/>
      <c r="L33" s="702"/>
      <c r="N33" s="970"/>
    </row>
    <row r="34" spans="1:12" ht="18.75">
      <c r="A34" s="696"/>
      <c r="B34" s="696"/>
      <c r="C34" s="697"/>
      <c r="D34" s="697"/>
      <c r="E34" s="697"/>
      <c r="F34" s="697"/>
      <c r="G34" s="697"/>
      <c r="H34" s="697"/>
      <c r="I34" s="697"/>
      <c r="J34" s="697"/>
      <c r="K34" s="697"/>
      <c r="L34" s="697"/>
    </row>
    <row r="35" spans="1:12" ht="18.75">
      <c r="A35" s="1555" t="str">
        <f>'Thong tin'!B6</f>
        <v>Đỗ Trung Hậu</v>
      </c>
      <c r="B35" s="1555"/>
      <c r="C35" s="1555"/>
      <c r="D35" s="1555"/>
      <c r="E35" s="705"/>
      <c r="F35" s="1555" t="str">
        <f>'Thong tin'!B7</f>
        <v>Võ Xuân Biên</v>
      </c>
      <c r="G35" s="1555"/>
      <c r="H35" s="1555"/>
      <c r="I35" s="1555"/>
      <c r="J35" s="1555"/>
      <c r="K35" s="1555"/>
      <c r="L35" s="1555"/>
    </row>
    <row r="36" spans="1:12" ht="18.75">
      <c r="A36" s="582"/>
      <c r="B36" s="582"/>
      <c r="C36" s="583"/>
      <c r="D36" s="583"/>
      <c r="E36" s="583"/>
      <c r="F36" s="583"/>
      <c r="G36" s="583"/>
      <c r="H36" s="583"/>
      <c r="I36" s="583"/>
      <c r="J36" s="583"/>
      <c r="K36" s="583"/>
      <c r="L36" s="583"/>
    </row>
  </sheetData>
  <sheetProtection/>
  <mergeCells count="28">
    <mergeCell ref="N8:N9"/>
    <mergeCell ref="A10:B10"/>
    <mergeCell ref="A35:D35"/>
    <mergeCell ref="F35:L35"/>
    <mergeCell ref="A24:D24"/>
    <mergeCell ref="F24:L24"/>
    <mergeCell ref="A25:D25"/>
    <mergeCell ref="F25:L25"/>
    <mergeCell ref="B27:C27"/>
    <mergeCell ref="H27:J27"/>
    <mergeCell ref="A11:B11"/>
    <mergeCell ref="A23:D23"/>
    <mergeCell ref="F23:L23"/>
    <mergeCell ref="A1:C1"/>
    <mergeCell ref="D1:I2"/>
    <mergeCell ref="J1:L1"/>
    <mergeCell ref="A2:C2"/>
    <mergeCell ref="J8:L8"/>
    <mergeCell ref="A3:C3"/>
    <mergeCell ref="J2:L2"/>
    <mergeCell ref="A8:B9"/>
    <mergeCell ref="C8:C9"/>
    <mergeCell ref="D8:G8"/>
    <mergeCell ref="D3:I3"/>
    <mergeCell ref="J3:L3"/>
    <mergeCell ref="J4:L4"/>
    <mergeCell ref="J5:L5"/>
    <mergeCell ref="H8:I8"/>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O30"/>
  <sheetViews>
    <sheetView view="pageBreakPreview" zoomScale="85" zoomScaleSheetLayoutView="85" zoomScalePageLayoutView="0" workbookViewId="0" topLeftCell="A3">
      <selection activeCell="H26" sqref="H26"/>
    </sheetView>
  </sheetViews>
  <sheetFormatPr defaultColWidth="9.00390625" defaultRowHeight="15.75"/>
  <cols>
    <col min="1" max="1" width="3.875" style="649" customWidth="1"/>
    <col min="2" max="2" width="31.00390625" style="649" customWidth="1"/>
    <col min="3" max="3" width="9.875" style="649" customWidth="1"/>
    <col min="4" max="7" width="7.75390625" style="649" customWidth="1"/>
    <col min="8" max="8" width="7.875" style="649" customWidth="1"/>
    <col min="9" max="9" width="7.75390625" style="649" customWidth="1"/>
    <col min="10" max="12" width="11.625" style="649" customWidth="1"/>
    <col min="13" max="13" width="7.75390625" style="649" bestFit="1" customWidth="1"/>
    <col min="14" max="14" width="9.00390625" style="649" hidden="1" customWidth="1"/>
    <col min="15" max="15" width="2.00390625" style="941" bestFit="1" customWidth="1"/>
    <col min="16" max="16384" width="9.00390625" style="649" customWidth="1"/>
  </cols>
  <sheetData>
    <row r="1" spans="1:13" ht="24" customHeight="1">
      <c r="A1" s="1738" t="s">
        <v>298</v>
      </c>
      <c r="B1" s="1738"/>
      <c r="C1" s="1738"/>
      <c r="D1" s="1742" t="s">
        <v>665</v>
      </c>
      <c r="E1" s="1742"/>
      <c r="F1" s="1742"/>
      <c r="G1" s="1742"/>
      <c r="H1" s="1742"/>
      <c r="I1" s="1742"/>
      <c r="K1" s="709" t="s">
        <v>663</v>
      </c>
      <c r="L1" s="654"/>
      <c r="M1" s="654"/>
    </row>
    <row r="2" spans="1:13" ht="15.75" customHeight="1">
      <c r="A2" s="1739" t="s">
        <v>686</v>
      </c>
      <c r="B2" s="1739"/>
      <c r="C2" s="1739"/>
      <c r="D2" s="1724" t="str">
        <f>'Thong tin'!B4</f>
        <v>03 tháng / Năm 2020 (từ 01/10/2019 đến 31/12/2019)</v>
      </c>
      <c r="E2" s="1724"/>
      <c r="F2" s="1724"/>
      <c r="G2" s="1724"/>
      <c r="H2" s="1724"/>
      <c r="I2" s="1724"/>
      <c r="K2" s="1636" t="str">
        <f>'Thong tin'!B5</f>
        <v>Cục THADS tỉnh Tây Ninh</v>
      </c>
      <c r="L2" s="1636"/>
      <c r="M2" s="1636"/>
    </row>
    <row r="3" spans="1:13" ht="16.5">
      <c r="A3" s="1662" t="s">
        <v>345</v>
      </c>
      <c r="B3" s="1662"/>
      <c r="C3" s="1662"/>
      <c r="D3" s="557"/>
      <c r="E3" s="557"/>
      <c r="F3" s="557"/>
      <c r="G3" s="557"/>
      <c r="H3" s="557"/>
      <c r="I3" s="557"/>
      <c r="K3" s="709" t="s">
        <v>672</v>
      </c>
      <c r="L3" s="561"/>
      <c r="M3" s="561"/>
    </row>
    <row r="4" spans="1:13" ht="15.75" customHeight="1">
      <c r="A4" s="1740" t="s">
        <v>438</v>
      </c>
      <c r="B4" s="1740"/>
      <c r="C4" s="1740"/>
      <c r="D4" s="1741"/>
      <c r="E4" s="1741"/>
      <c r="F4" s="1741"/>
      <c r="G4" s="1741"/>
      <c r="H4" s="1741"/>
      <c r="I4" s="1741"/>
      <c r="K4" s="654" t="s">
        <v>700</v>
      </c>
      <c r="L4" s="654"/>
      <c r="M4" s="654"/>
    </row>
    <row r="5" spans="1:13" ht="15.75">
      <c r="A5" s="1745"/>
      <c r="B5" s="1745"/>
      <c r="I5" s="655"/>
      <c r="J5" s="1743" t="s">
        <v>439</v>
      </c>
      <c r="K5" s="1743"/>
      <c r="L5" s="1743"/>
      <c r="M5" s="1743"/>
    </row>
    <row r="6" spans="1:13" ht="18.75" customHeight="1">
      <c r="A6" s="1678" t="s">
        <v>72</v>
      </c>
      <c r="B6" s="1679"/>
      <c r="C6" s="1675" t="s">
        <v>299</v>
      </c>
      <c r="D6" s="1666" t="s">
        <v>300</v>
      </c>
      <c r="E6" s="1744"/>
      <c r="F6" s="1744"/>
      <c r="G6" s="1674"/>
      <c r="H6" s="1666" t="s">
        <v>301</v>
      </c>
      <c r="I6" s="1744"/>
      <c r="J6" s="1744"/>
      <c r="K6" s="1744"/>
      <c r="L6" s="1744"/>
      <c r="M6" s="1674"/>
    </row>
    <row r="7" spans="1:13" ht="15.75" customHeight="1">
      <c r="A7" s="1680"/>
      <c r="B7" s="1681"/>
      <c r="C7" s="1676"/>
      <c r="D7" s="1666" t="s">
        <v>7</v>
      </c>
      <c r="E7" s="1744"/>
      <c r="F7" s="1744"/>
      <c r="G7" s="1674"/>
      <c r="H7" s="1675" t="s">
        <v>37</v>
      </c>
      <c r="I7" s="1666" t="s">
        <v>7</v>
      </c>
      <c r="J7" s="1744"/>
      <c r="K7" s="1744"/>
      <c r="L7" s="1744"/>
      <c r="M7" s="1674"/>
    </row>
    <row r="8" spans="1:13" ht="14.25" customHeight="1">
      <c r="A8" s="1680"/>
      <c r="B8" s="1681"/>
      <c r="C8" s="1676"/>
      <c r="D8" s="1675" t="s">
        <v>302</v>
      </c>
      <c r="E8" s="1675" t="s">
        <v>695</v>
      </c>
      <c r="F8" s="1675" t="s">
        <v>303</v>
      </c>
      <c r="G8" s="1675" t="s">
        <v>304</v>
      </c>
      <c r="H8" s="1676"/>
      <c r="I8" s="1675" t="s">
        <v>305</v>
      </c>
      <c r="J8" s="1675" t="s">
        <v>306</v>
      </c>
      <c r="K8" s="1675" t="s">
        <v>307</v>
      </c>
      <c r="L8" s="1675" t="s">
        <v>308</v>
      </c>
      <c r="M8" s="1675" t="s">
        <v>309</v>
      </c>
    </row>
    <row r="9" spans="1:13" ht="103.5" customHeight="1">
      <c r="A9" s="1682"/>
      <c r="B9" s="1683"/>
      <c r="C9" s="1677"/>
      <c r="D9" s="1677"/>
      <c r="E9" s="1677"/>
      <c r="F9" s="1677"/>
      <c r="G9" s="1677"/>
      <c r="H9" s="1677"/>
      <c r="I9" s="1677"/>
      <c r="J9" s="1677"/>
      <c r="K9" s="1677"/>
      <c r="L9" s="1677"/>
      <c r="M9" s="1677"/>
    </row>
    <row r="10" spans="1:15" s="652" customFormat="1" ht="16.5" customHeight="1">
      <c r="A10" s="1749" t="s">
        <v>6</v>
      </c>
      <c r="B10" s="1750"/>
      <c r="C10" s="629">
        <v>1</v>
      </c>
      <c r="D10" s="629">
        <v>2</v>
      </c>
      <c r="E10" s="629">
        <v>3</v>
      </c>
      <c r="F10" s="629">
        <v>4</v>
      </c>
      <c r="G10" s="629">
        <v>5</v>
      </c>
      <c r="H10" s="629">
        <v>6</v>
      </c>
      <c r="I10" s="629">
        <v>7</v>
      </c>
      <c r="J10" s="629">
        <v>8</v>
      </c>
      <c r="K10" s="629">
        <v>9</v>
      </c>
      <c r="L10" s="629">
        <v>10</v>
      </c>
      <c r="M10" s="629">
        <v>11</v>
      </c>
      <c r="O10" s="952"/>
    </row>
    <row r="11" spans="1:15" s="652" customFormat="1" ht="18" customHeight="1">
      <c r="A11" s="1751" t="s">
        <v>37</v>
      </c>
      <c r="B11" s="1752"/>
      <c r="C11" s="812">
        <f>SUM(C12:C21)</f>
        <v>0</v>
      </c>
      <c r="D11" s="812">
        <f aca="true" t="shared" si="0" ref="D11:M11">SUM(D12:D21)</f>
        <v>0</v>
      </c>
      <c r="E11" s="812">
        <f t="shared" si="0"/>
        <v>0</v>
      </c>
      <c r="F11" s="812">
        <f t="shared" si="0"/>
        <v>0</v>
      </c>
      <c r="G11" s="812">
        <f t="shared" si="0"/>
        <v>0</v>
      </c>
      <c r="H11" s="812">
        <f t="shared" si="0"/>
        <v>0</v>
      </c>
      <c r="I11" s="812">
        <f t="shared" si="0"/>
        <v>0</v>
      </c>
      <c r="J11" s="812">
        <f t="shared" si="0"/>
        <v>0</v>
      </c>
      <c r="K11" s="812">
        <f t="shared" si="0"/>
        <v>0</v>
      </c>
      <c r="L11" s="812">
        <f t="shared" si="0"/>
        <v>0</v>
      </c>
      <c r="M11" s="812">
        <f t="shared" si="0"/>
        <v>0</v>
      </c>
      <c r="O11" s="952"/>
    </row>
    <row r="12" spans="1:15" s="652" customFormat="1" ht="16.5" customHeight="1">
      <c r="A12" s="790">
        <v>1</v>
      </c>
      <c r="B12" s="783" t="s">
        <v>673</v>
      </c>
      <c r="C12" s="802">
        <f>SUM(D12:G12)</f>
        <v>0</v>
      </c>
      <c r="D12" s="803"/>
      <c r="E12" s="803"/>
      <c r="F12" s="803"/>
      <c r="G12" s="803"/>
      <c r="H12" s="809">
        <f>SUM(I12:M12)</f>
        <v>0</v>
      </c>
      <c r="I12" s="803"/>
      <c r="J12" s="803"/>
      <c r="K12" s="760"/>
      <c r="L12" s="760"/>
      <c r="M12" s="760"/>
      <c r="O12" s="952"/>
    </row>
    <row r="13" spans="1:15" s="652" customFormat="1" ht="16.5" customHeight="1">
      <c r="A13" s="790">
        <v>2</v>
      </c>
      <c r="B13" s="783" t="s">
        <v>674</v>
      </c>
      <c r="C13" s="802">
        <f aca="true" t="shared" si="1" ref="C13:C21">SUM(D13:G13)</f>
        <v>0</v>
      </c>
      <c r="D13" s="803"/>
      <c r="E13" s="803"/>
      <c r="F13" s="803"/>
      <c r="G13" s="803"/>
      <c r="H13" s="809">
        <f aca="true" t="shared" si="2" ref="H13:H21">SUM(I13:M13)</f>
        <v>0</v>
      </c>
      <c r="I13" s="803"/>
      <c r="J13" s="803"/>
      <c r="K13" s="760"/>
      <c r="L13" s="760"/>
      <c r="M13" s="760"/>
      <c r="O13" s="952"/>
    </row>
    <row r="14" spans="1:15" s="652" customFormat="1" ht="16.5" customHeight="1">
      <c r="A14" s="790">
        <v>3</v>
      </c>
      <c r="B14" s="783" t="s">
        <v>675</v>
      </c>
      <c r="C14" s="802">
        <f t="shared" si="1"/>
        <v>0</v>
      </c>
      <c r="D14" s="803"/>
      <c r="E14" s="803"/>
      <c r="F14" s="803"/>
      <c r="G14" s="803"/>
      <c r="H14" s="809">
        <f t="shared" si="2"/>
        <v>0</v>
      </c>
      <c r="I14" s="803"/>
      <c r="J14" s="803"/>
      <c r="K14" s="760"/>
      <c r="L14" s="760"/>
      <c r="M14" s="760"/>
      <c r="O14" s="952"/>
    </row>
    <row r="15" spans="1:15" s="652" customFormat="1" ht="16.5" customHeight="1">
      <c r="A15" s="790">
        <v>4</v>
      </c>
      <c r="B15" s="783" t="s">
        <v>676</v>
      </c>
      <c r="C15" s="802">
        <f t="shared" si="1"/>
        <v>0</v>
      </c>
      <c r="D15" s="803"/>
      <c r="E15" s="803"/>
      <c r="F15" s="803"/>
      <c r="G15" s="803"/>
      <c r="H15" s="809">
        <f t="shared" si="2"/>
        <v>0</v>
      </c>
      <c r="I15" s="803"/>
      <c r="J15" s="803"/>
      <c r="K15" s="760"/>
      <c r="L15" s="760"/>
      <c r="M15" s="760"/>
      <c r="N15" s="652" t="s">
        <v>706</v>
      </c>
      <c r="O15" s="952"/>
    </row>
    <row r="16" spans="1:15" s="652" customFormat="1" ht="16.5" customHeight="1">
      <c r="A16" s="790">
        <v>5</v>
      </c>
      <c r="B16" s="783" t="s">
        <v>677</v>
      </c>
      <c r="C16" s="802">
        <f t="shared" si="1"/>
        <v>0</v>
      </c>
      <c r="D16" s="803"/>
      <c r="E16" s="803"/>
      <c r="F16" s="803"/>
      <c r="G16" s="803"/>
      <c r="H16" s="809">
        <f t="shared" si="2"/>
        <v>0</v>
      </c>
      <c r="I16" s="803"/>
      <c r="J16" s="803"/>
      <c r="K16" s="760"/>
      <c r="L16" s="760"/>
      <c r="M16" s="760"/>
      <c r="O16" s="952"/>
    </row>
    <row r="17" spans="1:15" s="652" customFormat="1" ht="16.5" customHeight="1">
      <c r="A17" s="790">
        <v>6</v>
      </c>
      <c r="B17" s="783" t="s">
        <v>678</v>
      </c>
      <c r="C17" s="802">
        <f t="shared" si="1"/>
        <v>0</v>
      </c>
      <c r="D17" s="803"/>
      <c r="E17" s="803"/>
      <c r="F17" s="803"/>
      <c r="G17" s="803"/>
      <c r="H17" s="809">
        <f t="shared" si="2"/>
        <v>0</v>
      </c>
      <c r="I17" s="803"/>
      <c r="J17" s="803"/>
      <c r="K17" s="760"/>
      <c r="L17" s="760"/>
      <c r="M17" s="760"/>
      <c r="O17" s="952"/>
    </row>
    <row r="18" spans="1:15" s="652" customFormat="1" ht="16.5" customHeight="1">
      <c r="A18" s="790">
        <v>7</v>
      </c>
      <c r="B18" s="783" t="s">
        <v>679</v>
      </c>
      <c r="C18" s="802">
        <f t="shared" si="1"/>
        <v>0</v>
      </c>
      <c r="D18" s="803"/>
      <c r="E18" s="803"/>
      <c r="F18" s="803"/>
      <c r="G18" s="803"/>
      <c r="H18" s="809">
        <f t="shared" si="2"/>
        <v>0</v>
      </c>
      <c r="I18" s="803"/>
      <c r="J18" s="803"/>
      <c r="K18" s="760"/>
      <c r="L18" s="760"/>
      <c r="M18" s="760"/>
      <c r="O18" s="952"/>
    </row>
    <row r="19" spans="1:15" s="652" customFormat="1" ht="16.5" customHeight="1">
      <c r="A19" s="790">
        <v>8</v>
      </c>
      <c r="B19" s="783" t="s">
        <v>680</v>
      </c>
      <c r="C19" s="802">
        <f t="shared" si="1"/>
        <v>0</v>
      </c>
      <c r="D19" s="803"/>
      <c r="E19" s="803"/>
      <c r="F19" s="803"/>
      <c r="G19" s="803"/>
      <c r="H19" s="809">
        <f t="shared" si="2"/>
        <v>0</v>
      </c>
      <c r="I19" s="803"/>
      <c r="J19" s="803"/>
      <c r="K19" s="760"/>
      <c r="L19" s="760"/>
      <c r="M19" s="760"/>
      <c r="O19" s="952"/>
    </row>
    <row r="20" spans="1:15" s="652" customFormat="1" ht="15.75" customHeight="1">
      <c r="A20" s="790">
        <v>9</v>
      </c>
      <c r="B20" s="783" t="s">
        <v>681</v>
      </c>
      <c r="C20" s="802">
        <f t="shared" si="1"/>
        <v>0</v>
      </c>
      <c r="D20" s="803"/>
      <c r="E20" s="803"/>
      <c r="F20" s="803"/>
      <c r="G20" s="803"/>
      <c r="H20" s="809">
        <f t="shared" si="2"/>
        <v>0</v>
      </c>
      <c r="I20" s="803"/>
      <c r="J20" s="803"/>
      <c r="K20" s="760"/>
      <c r="L20" s="760"/>
      <c r="M20" s="760"/>
      <c r="O20" s="952"/>
    </row>
    <row r="21" spans="1:15" s="652" customFormat="1" ht="15.75" customHeight="1">
      <c r="A21" s="790">
        <v>10</v>
      </c>
      <c r="B21" s="783" t="s">
        <v>682</v>
      </c>
      <c r="C21" s="802">
        <f t="shared" si="1"/>
        <v>0</v>
      </c>
      <c r="D21" s="803"/>
      <c r="E21" s="803"/>
      <c r="F21" s="803"/>
      <c r="G21" s="803"/>
      <c r="H21" s="809">
        <f t="shared" si="2"/>
        <v>0</v>
      </c>
      <c r="I21" s="803"/>
      <c r="J21" s="803"/>
      <c r="K21" s="760"/>
      <c r="L21" s="760"/>
      <c r="M21" s="760"/>
      <c r="O21" s="952"/>
    </row>
    <row r="22" spans="1:15" s="652" customFormat="1" ht="12.75" customHeight="1">
      <c r="A22" s="791"/>
      <c r="B22" s="789"/>
      <c r="C22" s="811"/>
      <c r="D22" s="810"/>
      <c r="E22" s="810"/>
      <c r="F22" s="810"/>
      <c r="G22" s="810"/>
      <c r="H22" s="810"/>
      <c r="I22" s="810"/>
      <c r="J22" s="810"/>
      <c r="K22" s="1016">
        <f>IF(C11=H11,"","chú ý đối chiếu với vks!")</f>
      </c>
      <c r="L22" s="763"/>
      <c r="M22" s="763"/>
      <c r="O22" s="952"/>
    </row>
    <row r="23" spans="1:15" s="657" customFormat="1" ht="15.75">
      <c r="A23" s="1754"/>
      <c r="B23" s="1754"/>
      <c r="C23" s="1754"/>
      <c r="D23" s="1754"/>
      <c r="E23" s="1754"/>
      <c r="F23" s="1754"/>
      <c r="H23" s="561"/>
      <c r="I23" s="1737" t="str">
        <f>'Thong tin'!B9</f>
        <v>Tây Ninh, ngày ……  tháng ……... năm 2020</v>
      </c>
      <c r="J23" s="1737"/>
      <c r="K23" s="1737"/>
      <c r="L23" s="1737"/>
      <c r="M23" s="1737"/>
      <c r="O23" s="957"/>
    </row>
    <row r="24" spans="1:15" s="657" customFormat="1" ht="15.75">
      <c r="A24" s="1746" t="s">
        <v>4</v>
      </c>
      <c r="B24" s="1746"/>
      <c r="C24" s="1746"/>
      <c r="D24" s="1746"/>
      <c r="E24" s="1746"/>
      <c r="F24" s="1746"/>
      <c r="H24" s="654"/>
      <c r="I24" s="1747" t="str">
        <f>'Thong tin'!B8</f>
        <v>CỤC TRƯỞNG</v>
      </c>
      <c r="J24" s="1747"/>
      <c r="K24" s="1747"/>
      <c r="L24" s="1747"/>
      <c r="M24" s="1747"/>
      <c r="O24" s="957"/>
    </row>
    <row r="25" spans="1:15" s="657" customFormat="1" ht="15.75">
      <c r="A25" s="1748"/>
      <c r="B25" s="1748"/>
      <c r="C25" s="1748"/>
      <c r="D25" s="1748"/>
      <c r="E25" s="1748"/>
      <c r="F25" s="1748"/>
      <c r="G25" s="814"/>
      <c r="I25" s="1753"/>
      <c r="J25" s="1753"/>
      <c r="K25" s="1753"/>
      <c r="L25" s="1753"/>
      <c r="M25" s="1753"/>
      <c r="O25" s="957"/>
    </row>
    <row r="26" spans="1:15" s="657" customFormat="1" ht="56.25" customHeight="1">
      <c r="A26" s="813"/>
      <c r="B26" s="813"/>
      <c r="C26" s="813"/>
      <c r="D26" s="813"/>
      <c r="E26" s="813"/>
      <c r="F26" s="813"/>
      <c r="G26" s="814"/>
      <c r="I26" s="815"/>
      <c r="J26" s="815"/>
      <c r="K26" s="815"/>
      <c r="L26" s="815"/>
      <c r="M26" s="815"/>
      <c r="O26" s="957"/>
    </row>
    <row r="27" spans="1:15" s="657" customFormat="1" ht="15.75">
      <c r="A27" s="813"/>
      <c r="B27" s="813"/>
      <c r="C27" s="813"/>
      <c r="D27" s="813"/>
      <c r="E27" s="813"/>
      <c r="F27" s="813"/>
      <c r="G27" s="814"/>
      <c r="I27" s="815"/>
      <c r="J27" s="815"/>
      <c r="K27" s="815"/>
      <c r="L27" s="815"/>
      <c r="M27" s="815"/>
      <c r="O27" s="957"/>
    </row>
    <row r="28" s="657" customFormat="1" ht="15">
      <c r="O28" s="957"/>
    </row>
    <row r="29" spans="1:15" s="657" customFormat="1" ht="15.75">
      <c r="A29" s="1560" t="str">
        <f>'Thong tin'!B6</f>
        <v>Đỗ Trung Hậu</v>
      </c>
      <c r="B29" s="1560"/>
      <c r="C29" s="1560"/>
      <c r="D29" s="1560"/>
      <c r="E29" s="1560"/>
      <c r="F29" s="1560"/>
      <c r="H29" s="553"/>
      <c r="I29" s="1558" t="str">
        <f>'Thong tin'!B7</f>
        <v>Võ Xuân Biên</v>
      </c>
      <c r="J29" s="1558"/>
      <c r="K29" s="1558"/>
      <c r="L29" s="1558"/>
      <c r="M29" s="1558"/>
      <c r="O29" s="957"/>
    </row>
    <row r="30" spans="1:13" ht="12.75" customHeight="1">
      <c r="A30" s="653"/>
      <c r="B30" s="653"/>
      <c r="C30" s="653"/>
      <c r="D30" s="653"/>
      <c r="E30" s="653"/>
      <c r="F30" s="653"/>
      <c r="G30" s="653"/>
      <c r="H30" s="653"/>
      <c r="I30" s="656"/>
      <c r="J30" s="656"/>
      <c r="K30" s="656"/>
      <c r="L30" s="656"/>
      <c r="M30" s="656"/>
    </row>
  </sheetData>
  <sheetProtection/>
  <mergeCells count="36">
    <mergeCell ref="A5:B5"/>
    <mergeCell ref="A29:F29"/>
    <mergeCell ref="I29:M29"/>
    <mergeCell ref="A24:F24"/>
    <mergeCell ref="I24:M24"/>
    <mergeCell ref="A25:F25"/>
    <mergeCell ref="A10:B10"/>
    <mergeCell ref="A11:B11"/>
    <mergeCell ref="I25:M25"/>
    <mergeCell ref="A23:F23"/>
    <mergeCell ref="C6:C9"/>
    <mergeCell ref="D6:G6"/>
    <mergeCell ref="H6:M6"/>
    <mergeCell ref="A6:B9"/>
    <mergeCell ref="D7:G7"/>
    <mergeCell ref="D8:D9"/>
    <mergeCell ref="M8:M9"/>
    <mergeCell ref="G8:G9"/>
    <mergeCell ref="I8:I9"/>
    <mergeCell ref="I7:M7"/>
    <mergeCell ref="D2:I2"/>
    <mergeCell ref="K8:K9"/>
    <mergeCell ref="L8:L9"/>
    <mergeCell ref="J5:M5"/>
    <mergeCell ref="E8:E9"/>
    <mergeCell ref="F8:F9"/>
    <mergeCell ref="I23:M23"/>
    <mergeCell ref="A1:C1"/>
    <mergeCell ref="A2:C2"/>
    <mergeCell ref="A3:C3"/>
    <mergeCell ref="A4:C4"/>
    <mergeCell ref="D4:I4"/>
    <mergeCell ref="D1:I1"/>
    <mergeCell ref="K2:M2"/>
    <mergeCell ref="H7:H9"/>
    <mergeCell ref="J8:J9"/>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V33"/>
  <sheetViews>
    <sheetView view="pageBreakPreview" zoomScale="70" zoomScaleSheetLayoutView="70" zoomScalePageLayoutView="0" workbookViewId="0" topLeftCell="A1">
      <selection activeCell="K19" sqref="K19"/>
    </sheetView>
  </sheetViews>
  <sheetFormatPr defaultColWidth="9.00390625" defaultRowHeight="15.75"/>
  <cols>
    <col min="1" max="1" width="2.50390625" style="560" customWidth="1"/>
    <col min="2" max="2" width="23.125" style="560" customWidth="1"/>
    <col min="3" max="3" width="6.125" style="560" customWidth="1"/>
    <col min="4" max="4" width="9.875" style="560" customWidth="1"/>
    <col min="5" max="5" width="4.75390625" style="560" customWidth="1"/>
    <col min="6" max="6" width="8.375" style="560" customWidth="1"/>
    <col min="7" max="7" width="4.50390625" style="560" customWidth="1"/>
    <col min="8" max="8" width="8.375" style="560" customWidth="1"/>
    <col min="9" max="9" width="4.375" style="560" customWidth="1"/>
    <col min="10" max="10" width="5.375" style="560" customWidth="1"/>
    <col min="11" max="11" width="5.125" style="560" customWidth="1"/>
    <col min="12" max="12" width="4.875" style="560" customWidth="1"/>
    <col min="13" max="13" width="5.375" style="560" customWidth="1"/>
    <col min="14" max="14" width="8.75390625" style="560" customWidth="1"/>
    <col min="15" max="15" width="4.375" style="560" customWidth="1"/>
    <col min="16" max="16" width="8.75390625" style="560" customWidth="1"/>
    <col min="17" max="17" width="4.875" style="560" customWidth="1"/>
    <col min="18" max="18" width="5.25390625" style="560" customWidth="1"/>
    <col min="19" max="19" width="4.00390625" style="560" customWidth="1"/>
    <col min="20" max="20" width="4.75390625" style="560" customWidth="1"/>
    <col min="21" max="21" width="9.00390625" style="560" hidden="1" customWidth="1"/>
    <col min="22" max="22" width="2.25390625" style="958" customWidth="1"/>
    <col min="23" max="16384" width="9.00390625" style="560" customWidth="1"/>
  </cols>
  <sheetData>
    <row r="1" spans="1:20" ht="18" customHeight="1">
      <c r="A1" s="1611" t="s">
        <v>313</v>
      </c>
      <c r="B1" s="1611"/>
      <c r="C1" s="1611"/>
      <c r="D1" s="1611"/>
      <c r="E1" s="1612" t="s">
        <v>666</v>
      </c>
      <c r="F1" s="1612"/>
      <c r="G1" s="1612"/>
      <c r="H1" s="1612"/>
      <c r="I1" s="1612"/>
      <c r="J1" s="1612"/>
      <c r="K1" s="1612"/>
      <c r="L1" s="1612"/>
      <c r="M1" s="1612"/>
      <c r="N1" s="1612"/>
      <c r="O1" s="1612"/>
      <c r="P1" s="561" t="s">
        <v>400</v>
      </c>
      <c r="Q1" s="654"/>
      <c r="R1" s="654"/>
      <c r="S1" s="654"/>
      <c r="T1" s="654"/>
    </row>
    <row r="2" spans="1:20" ht="20.25" customHeight="1">
      <c r="A2" s="1613" t="s">
        <v>686</v>
      </c>
      <c r="B2" s="1614"/>
      <c r="C2" s="1614"/>
      <c r="D2" s="1614"/>
      <c r="E2" s="1612"/>
      <c r="F2" s="1612"/>
      <c r="G2" s="1612"/>
      <c r="H2" s="1612"/>
      <c r="I2" s="1612"/>
      <c r="J2" s="1612"/>
      <c r="K2" s="1612"/>
      <c r="L2" s="1612"/>
      <c r="M2" s="1612"/>
      <c r="N2" s="1612"/>
      <c r="O2" s="1612"/>
      <c r="P2" s="710" t="str">
        <f>'Thong tin'!B5</f>
        <v>Cục THADS tỉnh Tây Ninh</v>
      </c>
      <c r="Q2" s="654"/>
      <c r="R2" s="654"/>
      <c r="S2" s="654"/>
      <c r="T2" s="654"/>
    </row>
    <row r="3" spans="1:20" ht="15" customHeight="1">
      <c r="A3" s="1613" t="s">
        <v>688</v>
      </c>
      <c r="B3" s="1614"/>
      <c r="C3" s="1614"/>
      <c r="D3" s="1614"/>
      <c r="E3" s="1612"/>
      <c r="F3" s="1612"/>
      <c r="G3" s="1612"/>
      <c r="H3" s="1612"/>
      <c r="I3" s="1612"/>
      <c r="J3" s="1612"/>
      <c r="K3" s="1612"/>
      <c r="L3" s="1612"/>
      <c r="M3" s="1612"/>
      <c r="N3" s="1612"/>
      <c r="O3" s="1612"/>
      <c r="P3" s="709" t="s">
        <v>672</v>
      </c>
      <c r="Q3" s="561"/>
      <c r="R3" s="561"/>
      <c r="S3" s="657"/>
      <c r="T3" s="657"/>
    </row>
    <row r="4" spans="1:20" ht="15.75" customHeight="1">
      <c r="A4" s="1667" t="s">
        <v>443</v>
      </c>
      <c r="B4" s="1667"/>
      <c r="C4" s="1667"/>
      <c r="D4" s="1667"/>
      <c r="E4" s="1755" t="str">
        <f>'Thong tin'!B4</f>
        <v>03 tháng / Năm 2020 (từ 01/10/2019 đến 31/12/2019)</v>
      </c>
      <c r="F4" s="1755"/>
      <c r="G4" s="1755"/>
      <c r="H4" s="1755"/>
      <c r="I4" s="1755"/>
      <c r="J4" s="1755"/>
      <c r="K4" s="1755"/>
      <c r="L4" s="1755"/>
      <c r="M4" s="1755"/>
      <c r="N4" s="1755"/>
      <c r="O4" s="1755"/>
      <c r="P4" s="654" t="s">
        <v>671</v>
      </c>
      <c r="Q4" s="561"/>
      <c r="R4" s="561"/>
      <c r="S4" s="657"/>
      <c r="T4" s="657"/>
    </row>
    <row r="5" spans="1:20" ht="24" customHeight="1">
      <c r="A5" s="658"/>
      <c r="B5" s="658"/>
      <c r="C5" s="658"/>
      <c r="F5" s="1759"/>
      <c r="G5" s="1759"/>
      <c r="H5" s="1759"/>
      <c r="I5" s="1759"/>
      <c r="J5" s="1759"/>
      <c r="K5" s="1759"/>
      <c r="L5" s="1759"/>
      <c r="M5" s="1759"/>
      <c r="N5" s="1759"/>
      <c r="O5" s="1759"/>
      <c r="P5" s="1758" t="s">
        <v>444</v>
      </c>
      <c r="Q5" s="1758"/>
      <c r="R5" s="1758"/>
      <c r="S5" s="1758"/>
      <c r="T5" s="1758"/>
    </row>
    <row r="6" spans="1:22" s="659" customFormat="1" ht="18" customHeight="1">
      <c r="A6" s="1760" t="s">
        <v>72</v>
      </c>
      <c r="B6" s="1761"/>
      <c r="C6" s="1666" t="s">
        <v>38</v>
      </c>
      <c r="D6" s="1674"/>
      <c r="E6" s="1666" t="s">
        <v>7</v>
      </c>
      <c r="F6" s="1744"/>
      <c r="G6" s="1744"/>
      <c r="H6" s="1744"/>
      <c r="I6" s="1744"/>
      <c r="J6" s="1744"/>
      <c r="K6" s="1744"/>
      <c r="L6" s="1744"/>
      <c r="M6" s="1744"/>
      <c r="N6" s="1744"/>
      <c r="O6" s="1744"/>
      <c r="P6" s="1744"/>
      <c r="Q6" s="1744"/>
      <c r="R6" s="1744"/>
      <c r="S6" s="1744"/>
      <c r="T6" s="1674"/>
      <c r="V6" s="959"/>
    </row>
    <row r="7" spans="1:22" s="659" customFormat="1" ht="22.5" customHeight="1">
      <c r="A7" s="1762"/>
      <c r="B7" s="1763"/>
      <c r="C7" s="1675" t="s">
        <v>445</v>
      </c>
      <c r="D7" s="1675" t="s">
        <v>446</v>
      </c>
      <c r="E7" s="1666" t="s">
        <v>314</v>
      </c>
      <c r="F7" s="1764"/>
      <c r="G7" s="1764"/>
      <c r="H7" s="1764"/>
      <c r="I7" s="1764"/>
      <c r="J7" s="1764"/>
      <c r="K7" s="1764"/>
      <c r="L7" s="1765"/>
      <c r="M7" s="1666" t="s">
        <v>447</v>
      </c>
      <c r="N7" s="1744"/>
      <c r="O7" s="1744"/>
      <c r="P7" s="1744"/>
      <c r="Q7" s="1744"/>
      <c r="R7" s="1744"/>
      <c r="S7" s="1744"/>
      <c r="T7" s="1674"/>
      <c r="V7" s="959"/>
    </row>
    <row r="8" spans="1:22" s="659" customFormat="1" ht="42.75" customHeight="1">
      <c r="A8" s="1762"/>
      <c r="B8" s="1763"/>
      <c r="C8" s="1676"/>
      <c r="D8" s="1676"/>
      <c r="E8" s="1669" t="s">
        <v>448</v>
      </c>
      <c r="F8" s="1669"/>
      <c r="G8" s="1666" t="s">
        <v>449</v>
      </c>
      <c r="H8" s="1744"/>
      <c r="I8" s="1744"/>
      <c r="J8" s="1744"/>
      <c r="K8" s="1744"/>
      <c r="L8" s="1674"/>
      <c r="M8" s="1669" t="s">
        <v>450</v>
      </c>
      <c r="N8" s="1669"/>
      <c r="O8" s="1666" t="s">
        <v>449</v>
      </c>
      <c r="P8" s="1744"/>
      <c r="Q8" s="1744"/>
      <c r="R8" s="1744"/>
      <c r="S8" s="1744"/>
      <c r="T8" s="1674"/>
      <c r="V8" s="959"/>
    </row>
    <row r="9" spans="1:22" s="659" customFormat="1" ht="35.25" customHeight="1">
      <c r="A9" s="1762"/>
      <c r="B9" s="1763"/>
      <c r="C9" s="1676"/>
      <c r="D9" s="1676"/>
      <c r="E9" s="1675" t="s">
        <v>315</v>
      </c>
      <c r="F9" s="1675" t="s">
        <v>316</v>
      </c>
      <c r="G9" s="1756" t="s">
        <v>317</v>
      </c>
      <c r="H9" s="1757"/>
      <c r="I9" s="1756" t="s">
        <v>318</v>
      </c>
      <c r="J9" s="1757"/>
      <c r="K9" s="1756" t="s">
        <v>319</v>
      </c>
      <c r="L9" s="1757"/>
      <c r="M9" s="1675" t="s">
        <v>320</v>
      </c>
      <c r="N9" s="1675" t="s">
        <v>316</v>
      </c>
      <c r="O9" s="1756" t="s">
        <v>317</v>
      </c>
      <c r="P9" s="1757"/>
      <c r="Q9" s="1756" t="s">
        <v>321</v>
      </c>
      <c r="R9" s="1757"/>
      <c r="S9" s="1756" t="s">
        <v>322</v>
      </c>
      <c r="T9" s="1757"/>
      <c r="V9" s="959"/>
    </row>
    <row r="10" spans="1:22" s="909" customFormat="1" ht="25.5" customHeight="1">
      <c r="A10" s="1756"/>
      <c r="B10" s="1757"/>
      <c r="C10" s="1677"/>
      <c r="D10" s="1677"/>
      <c r="E10" s="1677"/>
      <c r="F10" s="1677"/>
      <c r="G10" s="907" t="s">
        <v>320</v>
      </c>
      <c r="H10" s="907" t="s">
        <v>316</v>
      </c>
      <c r="I10" s="908" t="s">
        <v>320</v>
      </c>
      <c r="J10" s="907" t="s">
        <v>316</v>
      </c>
      <c r="K10" s="908" t="s">
        <v>320</v>
      </c>
      <c r="L10" s="907" t="s">
        <v>316</v>
      </c>
      <c r="M10" s="1677"/>
      <c r="N10" s="1677"/>
      <c r="O10" s="907" t="s">
        <v>320</v>
      </c>
      <c r="P10" s="907" t="s">
        <v>316</v>
      </c>
      <c r="Q10" s="908" t="s">
        <v>320</v>
      </c>
      <c r="R10" s="907" t="s">
        <v>316</v>
      </c>
      <c r="S10" s="908" t="s">
        <v>320</v>
      </c>
      <c r="T10" s="907" t="s">
        <v>316</v>
      </c>
      <c r="V10" s="960"/>
    </row>
    <row r="11" spans="1:22" s="630" customFormat="1" ht="10.5" customHeight="1">
      <c r="A11" s="1766" t="s">
        <v>6</v>
      </c>
      <c r="B11" s="1766"/>
      <c r="C11" s="910">
        <v>1</v>
      </c>
      <c r="D11" s="910">
        <v>2</v>
      </c>
      <c r="E11" s="910">
        <v>3</v>
      </c>
      <c r="F11" s="910">
        <v>4</v>
      </c>
      <c r="G11" s="910">
        <v>5</v>
      </c>
      <c r="H11" s="910">
        <v>6</v>
      </c>
      <c r="I11" s="910">
        <v>7</v>
      </c>
      <c r="J11" s="910">
        <v>8</v>
      </c>
      <c r="K11" s="910">
        <v>9</v>
      </c>
      <c r="L11" s="910">
        <v>10</v>
      </c>
      <c r="M11" s="910">
        <v>11</v>
      </c>
      <c r="N11" s="910">
        <v>12</v>
      </c>
      <c r="O11" s="910">
        <v>13</v>
      </c>
      <c r="P11" s="910">
        <v>14</v>
      </c>
      <c r="Q11" s="910">
        <v>15</v>
      </c>
      <c r="R11" s="910">
        <v>16</v>
      </c>
      <c r="S11" s="910">
        <v>17</v>
      </c>
      <c r="T11" s="910">
        <v>18</v>
      </c>
      <c r="V11" s="961"/>
    </row>
    <row r="12" spans="1:22" s="575" customFormat="1" ht="15.75" customHeight="1">
      <c r="A12" s="1648" t="s">
        <v>37</v>
      </c>
      <c r="B12" s="1648"/>
      <c r="C12" s="964">
        <f>SUM(C13:C22)</f>
        <v>0</v>
      </c>
      <c r="D12" s="964">
        <f aca="true" t="shared" si="0" ref="D12:N12">SUM(D13:D22)</f>
        <v>0</v>
      </c>
      <c r="E12" s="964">
        <f t="shared" si="0"/>
        <v>0</v>
      </c>
      <c r="F12" s="964">
        <f t="shared" si="0"/>
        <v>0</v>
      </c>
      <c r="G12" s="964">
        <f t="shared" si="0"/>
        <v>0</v>
      </c>
      <c r="H12" s="964">
        <f t="shared" si="0"/>
        <v>0</v>
      </c>
      <c r="I12" s="964">
        <f t="shared" si="0"/>
        <v>0</v>
      </c>
      <c r="J12" s="964">
        <f t="shared" si="0"/>
        <v>0</v>
      </c>
      <c r="K12" s="964">
        <f t="shared" si="0"/>
        <v>0</v>
      </c>
      <c r="L12" s="964">
        <f t="shared" si="0"/>
        <v>0</v>
      </c>
      <c r="M12" s="964">
        <f t="shared" si="0"/>
        <v>0</v>
      </c>
      <c r="N12" s="964">
        <f t="shared" si="0"/>
        <v>0</v>
      </c>
      <c r="O12" s="964"/>
      <c r="P12" s="964"/>
      <c r="Q12" s="964"/>
      <c r="R12" s="964"/>
      <c r="S12" s="964"/>
      <c r="T12" s="964"/>
      <c r="V12" s="962"/>
    </row>
    <row r="13" spans="1:22" s="575" customFormat="1" ht="15.75" customHeight="1">
      <c r="A13" s="790">
        <v>1</v>
      </c>
      <c r="B13" s="950" t="s">
        <v>673</v>
      </c>
      <c r="C13" s="816">
        <f>E13+M13</f>
        <v>0</v>
      </c>
      <c r="D13" s="817">
        <f>F13+N13</f>
        <v>0</v>
      </c>
      <c r="E13" s="817">
        <f>G13+I13+K13</f>
        <v>0</v>
      </c>
      <c r="F13" s="817">
        <f>H13+J13+L13</f>
        <v>0</v>
      </c>
      <c r="G13" s="818"/>
      <c r="H13" s="818"/>
      <c r="I13" s="818"/>
      <c r="J13" s="818"/>
      <c r="K13" s="818"/>
      <c r="L13" s="818"/>
      <c r="M13" s="817">
        <f>O13+Q13+S13</f>
        <v>0</v>
      </c>
      <c r="N13" s="817">
        <f>P13+R13+T13</f>
        <v>0</v>
      </c>
      <c r="O13" s="818"/>
      <c r="P13" s="818"/>
      <c r="Q13" s="818"/>
      <c r="R13" s="818"/>
      <c r="S13" s="818"/>
      <c r="T13" s="818"/>
      <c r="V13" s="961"/>
    </row>
    <row r="14" spans="1:22" s="575" customFormat="1" ht="15.75" customHeight="1">
      <c r="A14" s="790">
        <v>2</v>
      </c>
      <c r="B14" s="950" t="s">
        <v>674</v>
      </c>
      <c r="C14" s="816">
        <f aca="true" t="shared" si="1" ref="C14:D22">E14+M14</f>
        <v>0</v>
      </c>
      <c r="D14" s="817">
        <f t="shared" si="1"/>
        <v>0</v>
      </c>
      <c r="E14" s="817">
        <f aca="true" t="shared" si="2" ref="E14:F22">G14+I14+K14</f>
        <v>0</v>
      </c>
      <c r="F14" s="817">
        <f t="shared" si="2"/>
        <v>0</v>
      </c>
      <c r="G14" s="818"/>
      <c r="H14" s="818"/>
      <c r="I14" s="818"/>
      <c r="J14" s="818"/>
      <c r="K14" s="818"/>
      <c r="L14" s="818"/>
      <c r="M14" s="817">
        <f aca="true" t="shared" si="3" ref="M14:N22">O14+Q14+S14</f>
        <v>0</v>
      </c>
      <c r="N14" s="817">
        <f t="shared" si="3"/>
        <v>0</v>
      </c>
      <c r="O14" s="818"/>
      <c r="P14" s="818"/>
      <c r="Q14" s="818"/>
      <c r="R14" s="818"/>
      <c r="S14" s="818"/>
      <c r="T14" s="818"/>
      <c r="U14" s="652" t="s">
        <v>706</v>
      </c>
      <c r="V14" s="961"/>
    </row>
    <row r="15" spans="1:22" s="575" customFormat="1" ht="15.75" customHeight="1">
      <c r="A15" s="790">
        <v>3</v>
      </c>
      <c r="B15" s="950" t="s">
        <v>675</v>
      </c>
      <c r="C15" s="816">
        <f t="shared" si="1"/>
        <v>0</v>
      </c>
      <c r="D15" s="817">
        <f t="shared" si="1"/>
        <v>0</v>
      </c>
      <c r="E15" s="817">
        <f t="shared" si="2"/>
        <v>0</v>
      </c>
      <c r="F15" s="817">
        <f t="shared" si="2"/>
        <v>0</v>
      </c>
      <c r="G15" s="818"/>
      <c r="H15" s="818"/>
      <c r="I15" s="818"/>
      <c r="J15" s="818"/>
      <c r="K15" s="818"/>
      <c r="L15" s="818"/>
      <c r="M15" s="817">
        <f t="shared" si="3"/>
        <v>0</v>
      </c>
      <c r="N15" s="817">
        <f t="shared" si="3"/>
        <v>0</v>
      </c>
      <c r="O15" s="818"/>
      <c r="P15" s="818"/>
      <c r="Q15" s="818"/>
      <c r="R15" s="818"/>
      <c r="S15" s="818"/>
      <c r="T15" s="818"/>
      <c r="V15" s="961"/>
    </row>
    <row r="16" spans="1:22" s="575" customFormat="1" ht="15.75" customHeight="1">
      <c r="A16" s="790">
        <v>4</v>
      </c>
      <c r="B16" s="951" t="s">
        <v>676</v>
      </c>
      <c r="C16" s="816">
        <f t="shared" si="1"/>
        <v>0</v>
      </c>
      <c r="D16" s="817">
        <f t="shared" si="1"/>
        <v>0</v>
      </c>
      <c r="E16" s="817">
        <f t="shared" si="2"/>
        <v>0</v>
      </c>
      <c r="F16" s="817">
        <f t="shared" si="2"/>
        <v>0</v>
      </c>
      <c r="G16" s="818"/>
      <c r="H16" s="818"/>
      <c r="I16" s="818"/>
      <c r="J16" s="818"/>
      <c r="K16" s="818"/>
      <c r="L16" s="818"/>
      <c r="M16" s="817">
        <f t="shared" si="3"/>
        <v>0</v>
      </c>
      <c r="N16" s="817">
        <f t="shared" si="3"/>
        <v>0</v>
      </c>
      <c r="O16" s="818"/>
      <c r="P16" s="818"/>
      <c r="Q16" s="818"/>
      <c r="R16" s="818"/>
      <c r="S16" s="818"/>
      <c r="T16" s="818"/>
      <c r="V16" s="961"/>
    </row>
    <row r="17" spans="1:22" s="575" customFormat="1" ht="15.75" customHeight="1">
      <c r="A17" s="790">
        <v>5</v>
      </c>
      <c r="B17" s="950" t="s">
        <v>677</v>
      </c>
      <c r="C17" s="816">
        <f t="shared" si="1"/>
        <v>0</v>
      </c>
      <c r="D17" s="817">
        <f t="shared" si="1"/>
        <v>0</v>
      </c>
      <c r="E17" s="817">
        <f t="shared" si="2"/>
        <v>0</v>
      </c>
      <c r="F17" s="817">
        <f t="shared" si="2"/>
        <v>0</v>
      </c>
      <c r="G17" s="818"/>
      <c r="H17" s="818"/>
      <c r="I17" s="818"/>
      <c r="J17" s="818"/>
      <c r="K17" s="818"/>
      <c r="L17" s="818"/>
      <c r="M17" s="817">
        <f t="shared" si="3"/>
        <v>0</v>
      </c>
      <c r="N17" s="817">
        <f t="shared" si="3"/>
        <v>0</v>
      </c>
      <c r="O17" s="818"/>
      <c r="P17" s="818"/>
      <c r="Q17" s="818"/>
      <c r="R17" s="818"/>
      <c r="S17" s="818"/>
      <c r="T17" s="818"/>
      <c r="V17" s="961"/>
    </row>
    <row r="18" spans="1:22" s="575" customFormat="1" ht="15.75" customHeight="1">
      <c r="A18" s="790">
        <v>6</v>
      </c>
      <c r="B18" s="950" t="s">
        <v>678</v>
      </c>
      <c r="C18" s="816">
        <f t="shared" si="1"/>
        <v>0</v>
      </c>
      <c r="D18" s="817">
        <f t="shared" si="1"/>
        <v>0</v>
      </c>
      <c r="E18" s="817">
        <f t="shared" si="2"/>
        <v>0</v>
      </c>
      <c r="F18" s="817">
        <f t="shared" si="2"/>
        <v>0</v>
      </c>
      <c r="G18" s="818"/>
      <c r="H18" s="818"/>
      <c r="I18" s="818"/>
      <c r="J18" s="818"/>
      <c r="K18" s="818"/>
      <c r="L18" s="818"/>
      <c r="M18" s="817">
        <f t="shared" si="3"/>
        <v>0</v>
      </c>
      <c r="N18" s="817">
        <f t="shared" si="3"/>
        <v>0</v>
      </c>
      <c r="O18" s="818"/>
      <c r="P18" s="818"/>
      <c r="Q18" s="818"/>
      <c r="R18" s="818"/>
      <c r="S18" s="818"/>
      <c r="T18" s="818"/>
      <c r="V18" s="961"/>
    </row>
    <row r="19" spans="1:22" s="575" customFormat="1" ht="15.75" customHeight="1">
      <c r="A19" s="790">
        <v>7</v>
      </c>
      <c r="B19" s="950" t="s">
        <v>679</v>
      </c>
      <c r="C19" s="816">
        <f t="shared" si="1"/>
        <v>0</v>
      </c>
      <c r="D19" s="817">
        <f t="shared" si="1"/>
        <v>0</v>
      </c>
      <c r="E19" s="817">
        <f t="shared" si="2"/>
        <v>0</v>
      </c>
      <c r="F19" s="817">
        <f t="shared" si="2"/>
        <v>0</v>
      </c>
      <c r="G19" s="818"/>
      <c r="H19" s="818"/>
      <c r="I19" s="818"/>
      <c r="J19" s="818"/>
      <c r="K19" s="818"/>
      <c r="L19" s="818"/>
      <c r="M19" s="817">
        <f t="shared" si="3"/>
        <v>0</v>
      </c>
      <c r="N19" s="817">
        <f t="shared" si="3"/>
        <v>0</v>
      </c>
      <c r="O19" s="818"/>
      <c r="P19" s="818"/>
      <c r="Q19" s="818"/>
      <c r="R19" s="818"/>
      <c r="S19" s="818"/>
      <c r="T19" s="818"/>
      <c r="V19" s="961"/>
    </row>
    <row r="20" spans="1:22" s="575" customFormat="1" ht="15.75" customHeight="1">
      <c r="A20" s="790">
        <v>8</v>
      </c>
      <c r="B20" s="950" t="s">
        <v>680</v>
      </c>
      <c r="C20" s="816">
        <f t="shared" si="1"/>
        <v>0</v>
      </c>
      <c r="D20" s="817">
        <f t="shared" si="1"/>
        <v>0</v>
      </c>
      <c r="E20" s="817">
        <f t="shared" si="2"/>
        <v>0</v>
      </c>
      <c r="F20" s="817">
        <f t="shared" si="2"/>
        <v>0</v>
      </c>
      <c r="G20" s="818"/>
      <c r="H20" s="818"/>
      <c r="I20" s="818"/>
      <c r="J20" s="818"/>
      <c r="K20" s="818"/>
      <c r="L20" s="818"/>
      <c r="M20" s="817">
        <f t="shared" si="3"/>
        <v>0</v>
      </c>
      <c r="N20" s="817">
        <f t="shared" si="3"/>
        <v>0</v>
      </c>
      <c r="O20" s="818"/>
      <c r="P20" s="818"/>
      <c r="Q20" s="818"/>
      <c r="R20" s="818"/>
      <c r="S20" s="818"/>
      <c r="T20" s="818"/>
      <c r="V20" s="961"/>
    </row>
    <row r="21" spans="1:22" s="575" customFormat="1" ht="15.75" customHeight="1">
      <c r="A21" s="790">
        <v>9</v>
      </c>
      <c r="B21" s="950" t="s">
        <v>681</v>
      </c>
      <c r="C21" s="816">
        <f t="shared" si="1"/>
        <v>0</v>
      </c>
      <c r="D21" s="817">
        <f t="shared" si="1"/>
        <v>0</v>
      </c>
      <c r="E21" s="817">
        <f t="shared" si="2"/>
        <v>0</v>
      </c>
      <c r="F21" s="817">
        <f t="shared" si="2"/>
        <v>0</v>
      </c>
      <c r="G21" s="818"/>
      <c r="H21" s="818"/>
      <c r="I21" s="818"/>
      <c r="J21" s="818"/>
      <c r="K21" s="818"/>
      <c r="L21" s="818"/>
      <c r="M21" s="817">
        <f t="shared" si="3"/>
        <v>0</v>
      </c>
      <c r="N21" s="817">
        <f t="shared" si="3"/>
        <v>0</v>
      </c>
      <c r="O21" s="818"/>
      <c r="P21" s="818"/>
      <c r="Q21" s="818"/>
      <c r="R21" s="818"/>
      <c r="S21" s="818"/>
      <c r="T21" s="818"/>
      <c r="V21" s="961"/>
    </row>
    <row r="22" spans="1:22" s="575" customFormat="1" ht="15.75" customHeight="1">
      <c r="A22" s="790">
        <v>10</v>
      </c>
      <c r="B22" s="950" t="s">
        <v>682</v>
      </c>
      <c r="C22" s="816">
        <f t="shared" si="1"/>
        <v>0</v>
      </c>
      <c r="D22" s="817">
        <f t="shared" si="1"/>
        <v>0</v>
      </c>
      <c r="E22" s="817">
        <f t="shared" si="2"/>
        <v>0</v>
      </c>
      <c r="F22" s="817">
        <f t="shared" si="2"/>
        <v>0</v>
      </c>
      <c r="G22" s="818"/>
      <c r="H22" s="818"/>
      <c r="I22" s="818"/>
      <c r="J22" s="818"/>
      <c r="K22" s="818"/>
      <c r="L22" s="818"/>
      <c r="M22" s="817">
        <f t="shared" si="3"/>
        <v>0</v>
      </c>
      <c r="N22" s="817">
        <f t="shared" si="3"/>
        <v>0</v>
      </c>
      <c r="O22" s="818"/>
      <c r="P22" s="818"/>
      <c r="Q22" s="818"/>
      <c r="R22" s="818"/>
      <c r="S22" s="818"/>
      <c r="T22" s="818"/>
      <c r="V22" s="961"/>
    </row>
    <row r="24" spans="1:20" ht="17.25" customHeight="1">
      <c r="A24" s="578"/>
      <c r="B24" s="1625"/>
      <c r="C24" s="1625"/>
      <c r="D24" s="1625"/>
      <c r="E24" s="1625"/>
      <c r="F24" s="1625"/>
      <c r="G24" s="1625"/>
      <c r="H24" s="643"/>
      <c r="I24" s="643"/>
      <c r="J24" s="695"/>
      <c r="K24" s="643"/>
      <c r="L24" s="1626" t="str">
        <f>'Thong tin'!B9</f>
        <v>Tây Ninh, ngày ……  tháng ……... năm 2020</v>
      </c>
      <c r="M24" s="1626"/>
      <c r="N24" s="1626"/>
      <c r="O24" s="1626"/>
      <c r="P24" s="1626"/>
      <c r="Q24" s="1626"/>
      <c r="R24" s="1626"/>
      <c r="S24" s="1626"/>
      <c r="T24" s="1626"/>
    </row>
    <row r="25" spans="1:20" ht="18.75">
      <c r="A25" s="578"/>
      <c r="B25" s="1627" t="s">
        <v>43</v>
      </c>
      <c r="C25" s="1627"/>
      <c r="D25" s="1627"/>
      <c r="E25" s="1627"/>
      <c r="F25" s="1627"/>
      <c r="G25" s="1627"/>
      <c r="H25" s="612"/>
      <c r="I25" s="612"/>
      <c r="J25" s="612"/>
      <c r="K25" s="612"/>
      <c r="L25" s="1627" t="str">
        <f>'Thong tin'!B8</f>
        <v>CỤC TRƯỞNG</v>
      </c>
      <c r="M25" s="1627"/>
      <c r="N25" s="1627"/>
      <c r="O25" s="1627"/>
      <c r="P25" s="1627"/>
      <c r="Q25" s="1627"/>
      <c r="R25" s="1627"/>
      <c r="S25" s="1627"/>
      <c r="T25" s="1627"/>
    </row>
    <row r="26" spans="1:22" s="661" customFormat="1" ht="18.75">
      <c r="A26" s="660"/>
      <c r="B26" s="1630"/>
      <c r="C26" s="1630"/>
      <c r="D26" s="1630"/>
      <c r="E26" s="1630"/>
      <c r="F26" s="1630"/>
      <c r="G26" s="711"/>
      <c r="H26" s="711"/>
      <c r="I26" s="711"/>
      <c r="J26" s="711"/>
      <c r="K26" s="711"/>
      <c r="L26" s="1631"/>
      <c r="M26" s="1631"/>
      <c r="N26" s="1631"/>
      <c r="O26" s="1631"/>
      <c r="P26" s="1631"/>
      <c r="Q26" s="1631"/>
      <c r="R26" s="1631"/>
      <c r="S26" s="1631"/>
      <c r="T26" s="1631"/>
      <c r="V26" s="963"/>
    </row>
    <row r="27" spans="1:22" s="661" customFormat="1" ht="18.75">
      <c r="A27" s="660"/>
      <c r="B27" s="696"/>
      <c r="C27" s="696"/>
      <c r="D27" s="696"/>
      <c r="E27" s="696"/>
      <c r="F27" s="696"/>
      <c r="G27" s="711"/>
      <c r="H27" s="711"/>
      <c r="I27" s="711"/>
      <c r="J27" s="711"/>
      <c r="K27" s="711"/>
      <c r="L27" s="615"/>
      <c r="M27" s="615"/>
      <c r="N27" s="615"/>
      <c r="O27" s="615"/>
      <c r="P27" s="615"/>
      <c r="Q27" s="615"/>
      <c r="R27" s="615"/>
      <c r="S27" s="615"/>
      <c r="T27" s="615"/>
      <c r="V27" s="963"/>
    </row>
    <row r="28" spans="1:22" s="661" customFormat="1" ht="18.75">
      <c r="A28" s="660"/>
      <c r="B28" s="696"/>
      <c r="C28" s="696"/>
      <c r="D28" s="696"/>
      <c r="E28" s="696"/>
      <c r="F28" s="696"/>
      <c r="G28" s="711"/>
      <c r="H28" s="711"/>
      <c r="I28" s="711"/>
      <c r="J28" s="711"/>
      <c r="K28" s="711"/>
      <c r="L28" s="615"/>
      <c r="M28" s="615"/>
      <c r="N28" s="615"/>
      <c r="O28" s="615"/>
      <c r="P28" s="615"/>
      <c r="Q28" s="615"/>
      <c r="R28" s="615"/>
      <c r="S28" s="615"/>
      <c r="T28" s="615"/>
      <c r="V28" s="963"/>
    </row>
    <row r="29" spans="1:22" s="661" customFormat="1" ht="43.5" customHeight="1">
      <c r="A29" s="660"/>
      <c r="B29" s="711"/>
      <c r="C29" s="711"/>
      <c r="D29" s="711"/>
      <c r="E29" s="711"/>
      <c r="F29" s="711"/>
      <c r="G29" s="711"/>
      <c r="H29" s="711"/>
      <c r="I29" s="711"/>
      <c r="J29" s="711"/>
      <c r="K29" s="711"/>
      <c r="L29" s="711"/>
      <c r="M29" s="711"/>
      <c r="N29" s="711"/>
      <c r="O29" s="711"/>
      <c r="P29" s="711"/>
      <c r="Q29" s="711"/>
      <c r="R29" s="711"/>
      <c r="S29" s="711"/>
      <c r="T29" s="711"/>
      <c r="V29" s="963"/>
    </row>
    <row r="30" spans="2:20" ht="18">
      <c r="B30" s="695"/>
      <c r="C30" s="695"/>
      <c r="D30" s="695"/>
      <c r="E30" s="695"/>
      <c r="F30" s="695"/>
      <c r="G30" s="695"/>
      <c r="H30" s="695"/>
      <c r="I30" s="695"/>
      <c r="J30" s="695"/>
      <c r="K30" s="695"/>
      <c r="L30" s="695"/>
      <c r="M30" s="695"/>
      <c r="N30" s="695"/>
      <c r="O30" s="695"/>
      <c r="P30" s="695"/>
      <c r="Q30" s="695"/>
      <c r="R30" s="695"/>
      <c r="S30" s="695"/>
      <c r="T30" s="695"/>
    </row>
    <row r="31" spans="2:20" ht="18.75">
      <c r="B31" s="1555" t="str">
        <f>'Thong tin'!B6</f>
        <v>Đỗ Trung Hậu</v>
      </c>
      <c r="C31" s="1555"/>
      <c r="D31" s="1555"/>
      <c r="E31" s="1555"/>
      <c r="F31" s="1555"/>
      <c r="G31" s="1555"/>
      <c r="H31" s="695"/>
      <c r="I31" s="695"/>
      <c r="J31" s="695"/>
      <c r="K31" s="695"/>
      <c r="L31" s="1555" t="str">
        <f>'Thong tin'!B7</f>
        <v>Võ Xuân Biên</v>
      </c>
      <c r="M31" s="1555"/>
      <c r="N31" s="1555"/>
      <c r="O31" s="1555"/>
      <c r="P31" s="1555"/>
      <c r="Q31" s="1555"/>
      <c r="R31" s="1555"/>
      <c r="S31" s="1555"/>
      <c r="T31" s="1555"/>
    </row>
    <row r="32" spans="2:20" ht="18.75">
      <c r="B32" s="579"/>
      <c r="C32" s="579"/>
      <c r="D32" s="579"/>
      <c r="E32" s="579"/>
      <c r="F32" s="579"/>
      <c r="G32" s="579"/>
      <c r="H32" s="656"/>
      <c r="I32" s="579"/>
      <c r="J32" s="579"/>
      <c r="K32" s="579"/>
      <c r="L32" s="579"/>
      <c r="M32" s="579"/>
      <c r="N32" s="579"/>
      <c r="O32" s="579"/>
      <c r="P32" s="579"/>
      <c r="Q32" s="579"/>
      <c r="R32" s="579"/>
      <c r="S32" s="579"/>
      <c r="T32" s="579"/>
    </row>
    <row r="33" spans="2:20" ht="18">
      <c r="B33" s="579"/>
      <c r="C33" s="579"/>
      <c r="D33" s="579"/>
      <c r="E33" s="579"/>
      <c r="F33" s="579"/>
      <c r="G33" s="579"/>
      <c r="H33" s="579"/>
      <c r="I33" s="579"/>
      <c r="J33" s="579"/>
      <c r="K33" s="579"/>
      <c r="L33" s="579"/>
      <c r="M33" s="579"/>
      <c r="N33" s="579"/>
      <c r="O33" s="579"/>
      <c r="P33" s="579"/>
      <c r="Q33" s="579"/>
      <c r="R33" s="579"/>
      <c r="S33" s="579"/>
      <c r="T33" s="579"/>
    </row>
  </sheetData>
  <sheetProtection/>
  <mergeCells count="39">
    <mergeCell ref="A11:B11"/>
    <mergeCell ref="K9:L9"/>
    <mergeCell ref="A12:B12"/>
    <mergeCell ref="B31:G31"/>
    <mergeCell ref="L31:T31"/>
    <mergeCell ref="B25:G25"/>
    <mergeCell ref="L25:T25"/>
    <mergeCell ref="B26:F26"/>
    <mergeCell ref="L26:T26"/>
    <mergeCell ref="B24:G24"/>
    <mergeCell ref="L24:T24"/>
    <mergeCell ref="A6:B10"/>
    <mergeCell ref="C6:D6"/>
    <mergeCell ref="E6:T6"/>
    <mergeCell ref="G9:H9"/>
    <mergeCell ref="C7:C10"/>
    <mergeCell ref="Q9:R9"/>
    <mergeCell ref="S9:T9"/>
    <mergeCell ref="M9:M10"/>
    <mergeCell ref="E7:L7"/>
    <mergeCell ref="F9:F10"/>
    <mergeCell ref="O9:P9"/>
    <mergeCell ref="P5:T5"/>
    <mergeCell ref="M8:N8"/>
    <mergeCell ref="F5:O5"/>
    <mergeCell ref="O8:T8"/>
    <mergeCell ref="I9:J9"/>
    <mergeCell ref="M7:T7"/>
    <mergeCell ref="E8:F8"/>
    <mergeCell ref="A1:D1"/>
    <mergeCell ref="A2:D2"/>
    <mergeCell ref="A3:D3"/>
    <mergeCell ref="A4:D4"/>
    <mergeCell ref="E1:O3"/>
    <mergeCell ref="D7:D10"/>
    <mergeCell ref="N9:N10"/>
    <mergeCell ref="E4:O4"/>
    <mergeCell ref="G8:L8"/>
    <mergeCell ref="E9:E10"/>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M37"/>
  <sheetViews>
    <sheetView view="pageBreakPreview" zoomScale="70" zoomScaleSheetLayoutView="70" zoomScalePageLayoutView="0" workbookViewId="0" topLeftCell="A10">
      <selection activeCell="M14" sqref="M14"/>
    </sheetView>
  </sheetViews>
  <sheetFormatPr defaultColWidth="9.00390625" defaultRowHeight="15.75"/>
  <cols>
    <col min="1" max="1" width="3.75390625" style="671" customWidth="1"/>
    <col min="2" max="2" width="29.50390625" style="663" customWidth="1"/>
    <col min="3" max="3" width="9.25390625" style="663" customWidth="1"/>
    <col min="4" max="4" width="11.375" style="663" customWidth="1"/>
    <col min="5" max="5" width="8.375" style="663" customWidth="1"/>
    <col min="6" max="6" width="11.625" style="663" customWidth="1"/>
    <col min="7" max="7" width="8.25390625" style="663" customWidth="1"/>
    <col min="8" max="8" width="9.875" style="663" customWidth="1"/>
    <col min="9" max="9" width="9.00390625" style="663" customWidth="1"/>
    <col min="10" max="10" width="11.00390625" style="663" customWidth="1"/>
    <col min="11" max="11" width="9.25390625" style="663" customWidth="1"/>
    <col min="12" max="12" width="11.50390625" style="663" customWidth="1"/>
    <col min="13" max="13" width="16.375" style="663" customWidth="1"/>
    <col min="14" max="16384" width="9.00390625" style="663" customWidth="1"/>
  </cols>
  <sheetData>
    <row r="1" spans="1:12" ht="20.25" customHeight="1">
      <c r="A1" s="1636" t="s">
        <v>324</v>
      </c>
      <c r="B1" s="1636"/>
      <c r="C1" s="1636"/>
      <c r="D1" s="1691" t="s">
        <v>451</v>
      </c>
      <c r="E1" s="1691"/>
      <c r="F1" s="1691"/>
      <c r="G1" s="1691"/>
      <c r="H1" s="1691"/>
      <c r="I1" s="1691"/>
      <c r="J1" s="594" t="s">
        <v>452</v>
      </c>
      <c r="K1" s="662"/>
      <c r="L1" s="662"/>
    </row>
    <row r="2" spans="1:12" ht="18.75" customHeight="1">
      <c r="A2" s="1640" t="s">
        <v>686</v>
      </c>
      <c r="B2" s="1641"/>
      <c r="C2" s="1641"/>
      <c r="D2" s="1770" t="s">
        <v>325</v>
      </c>
      <c r="E2" s="1770"/>
      <c r="F2" s="1770"/>
      <c r="G2" s="1770"/>
      <c r="H2" s="1770"/>
      <c r="I2" s="1770"/>
      <c r="J2" s="1636" t="str">
        <f>'Thong tin'!B5</f>
        <v>Cục THADS tỉnh Tây Ninh</v>
      </c>
      <c r="K2" s="1636"/>
      <c r="L2" s="1636"/>
    </row>
    <row r="3" spans="1:12" ht="15.75">
      <c r="A3" s="1640" t="s">
        <v>345</v>
      </c>
      <c r="B3" s="1641"/>
      <c r="C3" s="1641"/>
      <c r="D3" s="1615" t="str">
        <f>'Thong tin'!B4</f>
        <v>03 tháng / Năm 2020 (từ 01/10/2019 đến 31/12/2019)</v>
      </c>
      <c r="E3" s="1616"/>
      <c r="F3" s="1616"/>
      <c r="G3" s="1616"/>
      <c r="H3" s="1616"/>
      <c r="I3" s="1616"/>
      <c r="J3" s="856" t="s">
        <v>672</v>
      </c>
      <c r="K3" s="597"/>
      <c r="L3" s="597"/>
    </row>
    <row r="4" spans="1:12" ht="15.75">
      <c r="A4" s="1774" t="s">
        <v>455</v>
      </c>
      <c r="B4" s="1774"/>
      <c r="C4" s="1774"/>
      <c r="D4" s="1768"/>
      <c r="E4" s="1768"/>
      <c r="F4" s="1768"/>
      <c r="G4" s="1768"/>
      <c r="H4" s="1768"/>
      <c r="I4" s="1768"/>
      <c r="J4" s="1642" t="s">
        <v>671</v>
      </c>
      <c r="K4" s="1642"/>
      <c r="L4" s="1642"/>
    </row>
    <row r="5" spans="1:12" ht="15.75">
      <c r="A5" s="664"/>
      <c r="B5" s="664"/>
      <c r="C5" s="665"/>
      <c r="D5" s="665"/>
      <c r="E5" s="596"/>
      <c r="J5" s="1769" t="s">
        <v>456</v>
      </c>
      <c r="K5" s="1769"/>
      <c r="L5" s="1769"/>
    </row>
    <row r="6" spans="1:12" ht="24.75" customHeight="1">
      <c r="A6" s="1775" t="s">
        <v>72</v>
      </c>
      <c r="B6" s="1776"/>
      <c r="C6" s="1767" t="s">
        <v>457</v>
      </c>
      <c r="D6" s="1767"/>
      <c r="E6" s="1767"/>
      <c r="F6" s="1767"/>
      <c r="G6" s="1767"/>
      <c r="H6" s="1767"/>
      <c r="I6" s="1767" t="s">
        <v>326</v>
      </c>
      <c r="J6" s="1767"/>
      <c r="K6" s="1767"/>
      <c r="L6" s="1767"/>
    </row>
    <row r="7" spans="1:12" ht="17.25" customHeight="1">
      <c r="A7" s="1777"/>
      <c r="B7" s="1778"/>
      <c r="C7" s="1767" t="s">
        <v>38</v>
      </c>
      <c r="D7" s="1767"/>
      <c r="E7" s="1767" t="s">
        <v>7</v>
      </c>
      <c r="F7" s="1767"/>
      <c r="G7" s="1767"/>
      <c r="H7" s="1767"/>
      <c r="I7" s="1767" t="s">
        <v>327</v>
      </c>
      <c r="J7" s="1767"/>
      <c r="K7" s="1767" t="s">
        <v>328</v>
      </c>
      <c r="L7" s="1767"/>
    </row>
    <row r="8" spans="1:12" ht="31.5" customHeight="1">
      <c r="A8" s="1777"/>
      <c r="B8" s="1778"/>
      <c r="C8" s="1767"/>
      <c r="D8" s="1767"/>
      <c r="E8" s="1767" t="s">
        <v>329</v>
      </c>
      <c r="F8" s="1767"/>
      <c r="G8" s="1767" t="s">
        <v>330</v>
      </c>
      <c r="H8" s="1767"/>
      <c r="I8" s="1767"/>
      <c r="J8" s="1767"/>
      <c r="K8" s="1767"/>
      <c r="L8" s="1767"/>
    </row>
    <row r="9" spans="1:12" ht="24.75" customHeight="1">
      <c r="A9" s="1779"/>
      <c r="B9" s="1780"/>
      <c r="C9" s="667" t="s">
        <v>331</v>
      </c>
      <c r="D9" s="667" t="s">
        <v>10</v>
      </c>
      <c r="E9" s="667" t="s">
        <v>3</v>
      </c>
      <c r="F9" s="667" t="s">
        <v>332</v>
      </c>
      <c r="G9" s="667" t="s">
        <v>3</v>
      </c>
      <c r="H9" s="667" t="s">
        <v>332</v>
      </c>
      <c r="I9" s="667" t="s">
        <v>3</v>
      </c>
      <c r="J9" s="667" t="s">
        <v>332</v>
      </c>
      <c r="K9" s="667" t="s">
        <v>3</v>
      </c>
      <c r="L9" s="667" t="s">
        <v>332</v>
      </c>
    </row>
    <row r="10" spans="1:12" s="669" customFormat="1" ht="15.75">
      <c r="A10" s="1772" t="s">
        <v>6</v>
      </c>
      <c r="B10" s="1773"/>
      <c r="C10" s="668">
        <v>1</v>
      </c>
      <c r="D10" s="668">
        <v>2</v>
      </c>
      <c r="E10" s="668">
        <v>3</v>
      </c>
      <c r="F10" s="668">
        <v>4</v>
      </c>
      <c r="G10" s="668">
        <v>5</v>
      </c>
      <c r="H10" s="668">
        <v>6</v>
      </c>
      <c r="I10" s="668">
        <v>7</v>
      </c>
      <c r="J10" s="668">
        <v>8</v>
      </c>
      <c r="K10" s="668">
        <v>9</v>
      </c>
      <c r="L10" s="668">
        <v>10</v>
      </c>
    </row>
    <row r="11" spans="1:13" s="1004" customFormat="1" ht="17.25" customHeight="1">
      <c r="A11" s="1721" t="s">
        <v>37</v>
      </c>
      <c r="B11" s="1722"/>
      <c r="C11" s="1003">
        <v>3</v>
      </c>
      <c r="D11" s="1003">
        <v>3647232</v>
      </c>
      <c r="E11" s="1003">
        <v>3</v>
      </c>
      <c r="F11" s="1003">
        <v>3647232</v>
      </c>
      <c r="G11" s="1003">
        <v>0</v>
      </c>
      <c r="H11" s="1003">
        <v>0</v>
      </c>
      <c r="I11" s="1003">
        <v>2</v>
      </c>
      <c r="J11" s="1003">
        <v>64017</v>
      </c>
      <c r="K11" s="1003">
        <v>1</v>
      </c>
      <c r="L11" s="1003">
        <v>1113555</v>
      </c>
      <c r="M11" s="1017">
        <f>L11+J11</f>
        <v>1177572</v>
      </c>
    </row>
    <row r="12" spans="1:12" s="670" customFormat="1" ht="17.25" customHeight="1">
      <c r="A12" s="819">
        <v>1</v>
      </c>
      <c r="B12" s="820" t="s">
        <v>673</v>
      </c>
      <c r="C12" s="821">
        <v>1</v>
      </c>
      <c r="D12" s="822">
        <v>1600300</v>
      </c>
      <c r="E12" s="821">
        <v>1</v>
      </c>
      <c r="F12" s="821">
        <v>1600300</v>
      </c>
      <c r="G12" s="821">
        <v>0</v>
      </c>
      <c r="H12" s="821">
        <v>0</v>
      </c>
      <c r="I12" s="821">
        <v>1</v>
      </c>
      <c r="J12" s="821">
        <v>0</v>
      </c>
      <c r="K12" s="822">
        <v>0</v>
      </c>
      <c r="L12" s="822">
        <v>0</v>
      </c>
    </row>
    <row r="13" spans="1:12" s="670" customFormat="1" ht="17.25" customHeight="1">
      <c r="A13" s="819">
        <v>2</v>
      </c>
      <c r="B13" s="820" t="s">
        <v>674</v>
      </c>
      <c r="C13" s="821">
        <v>0</v>
      </c>
      <c r="D13" s="822">
        <v>0</v>
      </c>
      <c r="E13" s="821">
        <v>0</v>
      </c>
      <c r="F13" s="821">
        <v>0</v>
      </c>
      <c r="G13" s="821">
        <v>0</v>
      </c>
      <c r="H13" s="821">
        <v>0</v>
      </c>
      <c r="I13" s="821">
        <v>0</v>
      </c>
      <c r="J13" s="821">
        <v>0</v>
      </c>
      <c r="K13" s="822"/>
      <c r="L13" s="822">
        <v>0</v>
      </c>
    </row>
    <row r="14" spans="1:12" s="670" customFormat="1" ht="17.25" customHeight="1">
      <c r="A14" s="819">
        <v>3</v>
      </c>
      <c r="B14" s="820" t="s">
        <v>675</v>
      </c>
      <c r="C14" s="821">
        <v>0</v>
      </c>
      <c r="D14" s="822">
        <v>0</v>
      </c>
      <c r="E14" s="821">
        <v>0</v>
      </c>
      <c r="F14" s="821">
        <v>0</v>
      </c>
      <c r="G14" s="821">
        <v>0</v>
      </c>
      <c r="H14" s="821">
        <v>0</v>
      </c>
      <c r="I14" s="821">
        <v>0</v>
      </c>
      <c r="J14" s="821">
        <v>0</v>
      </c>
      <c r="K14" s="822">
        <v>0</v>
      </c>
      <c r="L14" s="822">
        <v>0</v>
      </c>
    </row>
    <row r="15" spans="1:12" s="670" customFormat="1" ht="17.25" customHeight="1">
      <c r="A15" s="819">
        <v>3</v>
      </c>
      <c r="B15" s="820" t="s">
        <v>676</v>
      </c>
      <c r="C15" s="821">
        <v>0</v>
      </c>
      <c r="D15" s="822">
        <v>0</v>
      </c>
      <c r="E15" s="821">
        <v>0</v>
      </c>
      <c r="F15" s="821">
        <v>0</v>
      </c>
      <c r="G15" s="821">
        <v>0</v>
      </c>
      <c r="H15" s="821">
        <v>0</v>
      </c>
      <c r="I15" s="821">
        <v>0</v>
      </c>
      <c r="J15" s="821">
        <v>0</v>
      </c>
      <c r="K15" s="822">
        <v>0</v>
      </c>
      <c r="L15" s="822">
        <v>0</v>
      </c>
    </row>
    <row r="16" spans="1:12" s="670" customFormat="1" ht="17.25" customHeight="1">
      <c r="A16" s="819">
        <v>4</v>
      </c>
      <c r="B16" s="820" t="s">
        <v>677</v>
      </c>
      <c r="C16" s="821">
        <v>0</v>
      </c>
      <c r="D16" s="822">
        <v>0</v>
      </c>
      <c r="E16" s="821">
        <v>0</v>
      </c>
      <c r="F16" s="821">
        <v>0</v>
      </c>
      <c r="G16" s="821">
        <v>0</v>
      </c>
      <c r="H16" s="821">
        <v>0</v>
      </c>
      <c r="I16" s="821">
        <v>0</v>
      </c>
      <c r="J16" s="821">
        <v>0</v>
      </c>
      <c r="K16" s="822">
        <v>0</v>
      </c>
      <c r="L16" s="822">
        <v>0</v>
      </c>
    </row>
    <row r="17" spans="1:12" s="670" customFormat="1" ht="17.25" customHeight="1">
      <c r="A17" s="819">
        <v>5</v>
      </c>
      <c r="B17" s="820" t="s">
        <v>678</v>
      </c>
      <c r="C17" s="821">
        <v>1</v>
      </c>
      <c r="D17" s="822">
        <v>933377</v>
      </c>
      <c r="E17" s="821">
        <v>1</v>
      </c>
      <c r="F17" s="821">
        <v>933377</v>
      </c>
      <c r="G17" s="821">
        <v>0</v>
      </c>
      <c r="H17" s="821">
        <v>0</v>
      </c>
      <c r="I17" s="821">
        <v>1</v>
      </c>
      <c r="J17" s="821">
        <v>64017</v>
      </c>
      <c r="K17" s="822">
        <v>0</v>
      </c>
      <c r="L17" s="822">
        <v>0</v>
      </c>
    </row>
    <row r="18" spans="1:12" s="670" customFormat="1" ht="17.25" customHeight="1">
      <c r="A18" s="819">
        <v>6</v>
      </c>
      <c r="B18" s="820" t="s">
        <v>679</v>
      </c>
      <c r="C18" s="821">
        <v>1</v>
      </c>
      <c r="D18" s="822">
        <v>1113555</v>
      </c>
      <c r="E18" s="821">
        <v>1</v>
      </c>
      <c r="F18" s="821">
        <v>1113555</v>
      </c>
      <c r="G18" s="821">
        <v>0</v>
      </c>
      <c r="H18" s="821">
        <v>0</v>
      </c>
      <c r="I18" s="821">
        <v>0</v>
      </c>
      <c r="J18" s="821">
        <v>0</v>
      </c>
      <c r="K18" s="822">
        <v>1</v>
      </c>
      <c r="L18" s="822">
        <v>1113555</v>
      </c>
    </row>
    <row r="19" spans="1:12" s="670" customFormat="1" ht="17.25" customHeight="1">
      <c r="A19" s="819">
        <v>7</v>
      </c>
      <c r="B19" s="820" t="s">
        <v>680</v>
      </c>
      <c r="C19" s="821">
        <v>0</v>
      </c>
      <c r="D19" s="822">
        <v>0</v>
      </c>
      <c r="E19" s="821">
        <v>0</v>
      </c>
      <c r="F19" s="821">
        <v>0</v>
      </c>
      <c r="G19" s="821">
        <v>0</v>
      </c>
      <c r="H19" s="821">
        <v>0</v>
      </c>
      <c r="I19" s="821">
        <v>0</v>
      </c>
      <c r="J19" s="821">
        <v>0</v>
      </c>
      <c r="K19" s="822">
        <v>0</v>
      </c>
      <c r="L19" s="822">
        <v>0</v>
      </c>
    </row>
    <row r="20" spans="1:12" s="670" customFormat="1" ht="17.25" customHeight="1">
      <c r="A20" s="819">
        <v>8</v>
      </c>
      <c r="B20" s="820" t="s">
        <v>681</v>
      </c>
      <c r="C20" s="821">
        <v>0</v>
      </c>
      <c r="D20" s="822">
        <v>0</v>
      </c>
      <c r="E20" s="821">
        <v>0</v>
      </c>
      <c r="F20" s="821">
        <v>0</v>
      </c>
      <c r="G20" s="821">
        <v>0</v>
      </c>
      <c r="H20" s="821">
        <v>0</v>
      </c>
      <c r="I20" s="821">
        <v>0</v>
      </c>
      <c r="J20" s="821" t="s">
        <v>864</v>
      </c>
      <c r="K20" s="822">
        <v>0</v>
      </c>
      <c r="L20" s="822">
        <v>0</v>
      </c>
    </row>
    <row r="21" spans="1:12" s="670" customFormat="1" ht="18" customHeight="1">
      <c r="A21" s="819">
        <v>9</v>
      </c>
      <c r="B21" s="820" t="s">
        <v>682</v>
      </c>
      <c r="C21" s="821">
        <v>0</v>
      </c>
      <c r="D21" s="822">
        <v>0</v>
      </c>
      <c r="E21" s="821">
        <v>0</v>
      </c>
      <c r="F21" s="821">
        <v>0</v>
      </c>
      <c r="G21" s="821">
        <v>0</v>
      </c>
      <c r="H21" s="821">
        <v>0</v>
      </c>
      <c r="I21" s="821">
        <v>0</v>
      </c>
      <c r="J21" s="821">
        <v>0</v>
      </c>
      <c r="K21" s="822">
        <v>0</v>
      </c>
      <c r="L21" s="822">
        <v>0</v>
      </c>
    </row>
    <row r="22" spans="1:12" ht="18" customHeight="1">
      <c r="A22" s="1018" t="s">
        <v>793</v>
      </c>
      <c r="B22" s="712"/>
      <c r="C22" s="712"/>
      <c r="D22" s="712"/>
      <c r="E22" s="712"/>
      <c r="F22" s="712"/>
      <c r="G22" s="712"/>
      <c r="H22" s="712"/>
      <c r="I22" s="712"/>
      <c r="J22" s="712"/>
      <c r="K22" s="712"/>
      <c r="L22" s="712"/>
    </row>
    <row r="23" spans="1:12" s="595" customFormat="1" ht="18" customHeight="1">
      <c r="A23" s="609"/>
      <c r="B23" s="1625"/>
      <c r="C23" s="1625"/>
      <c r="D23" s="1625"/>
      <c r="E23" s="713"/>
      <c r="F23" s="643"/>
      <c r="G23" s="643"/>
      <c r="H23" s="1626" t="str">
        <f>'Thong tin'!B9</f>
        <v>Tây Ninh, ngày ……  tháng ……... năm 2020</v>
      </c>
      <c r="I23" s="1626"/>
      <c r="J23" s="1626"/>
      <c r="K23" s="1626"/>
      <c r="L23" s="1626"/>
    </row>
    <row r="24" spans="1:12" s="595" customFormat="1" ht="18.75">
      <c r="A24" s="609"/>
      <c r="B24" s="1627" t="s">
        <v>333</v>
      </c>
      <c r="C24" s="1627"/>
      <c r="D24" s="1627"/>
      <c r="E24" s="713"/>
      <c r="F24" s="612"/>
      <c r="G24" s="612"/>
      <c r="H24" s="1627" t="s">
        <v>803</v>
      </c>
      <c r="I24" s="1631"/>
      <c r="J24" s="1631"/>
      <c r="K24" s="1631"/>
      <c r="L24" s="1631"/>
    </row>
    <row r="25" spans="1:12" s="595" customFormat="1" ht="15" customHeight="1">
      <c r="A25" s="609"/>
      <c r="B25" s="1782"/>
      <c r="C25" s="1782"/>
      <c r="D25" s="1782"/>
      <c r="E25" s="713"/>
      <c r="F25" s="612"/>
      <c r="G25" s="612"/>
      <c r="H25" s="1631"/>
      <c r="I25" s="1631"/>
      <c r="J25" s="1631"/>
      <c r="K25" s="1631"/>
      <c r="L25" s="1631"/>
    </row>
    <row r="26" spans="1:12" s="595" customFormat="1" ht="15" customHeight="1">
      <c r="A26" s="609"/>
      <c r="B26" s="614"/>
      <c r="C26" s="614"/>
      <c r="D26" s="713"/>
      <c r="E26" s="713"/>
      <c r="F26" s="612"/>
      <c r="G26" s="612"/>
      <c r="H26" s="615"/>
      <c r="I26" s="615"/>
      <c r="J26" s="615"/>
      <c r="K26" s="615"/>
      <c r="L26" s="615"/>
    </row>
    <row r="27" spans="1:12" s="595" customFormat="1" ht="15" customHeight="1">
      <c r="A27" s="609"/>
      <c r="B27" s="614"/>
      <c r="C27" s="614"/>
      <c r="D27" s="713"/>
      <c r="E27" s="713"/>
      <c r="F27" s="612"/>
      <c r="G27" s="612"/>
      <c r="H27" s="615"/>
      <c r="I27" s="615"/>
      <c r="J27" s="615"/>
      <c r="K27" s="615"/>
      <c r="L27" s="615"/>
    </row>
    <row r="28" spans="2:12" ht="30" customHeight="1">
      <c r="B28" s="1771"/>
      <c r="C28" s="1771"/>
      <c r="D28" s="1771"/>
      <c r="E28" s="711"/>
      <c r="F28" s="711"/>
      <c r="G28" s="711"/>
      <c r="H28" s="711"/>
      <c r="I28" s="711"/>
      <c r="J28" s="714"/>
      <c r="K28" s="711"/>
      <c r="L28" s="711"/>
    </row>
    <row r="29" spans="2:12" ht="18.75">
      <c r="B29" s="711"/>
      <c r="C29" s="711"/>
      <c r="D29" s="711"/>
      <c r="E29" s="711"/>
      <c r="F29" s="711"/>
      <c r="G29" s="711"/>
      <c r="H29" s="711"/>
      <c r="I29" s="711"/>
      <c r="J29" s="711"/>
      <c r="K29" s="711"/>
      <c r="L29" s="711"/>
    </row>
    <row r="30" spans="2:12" ht="18.75">
      <c r="B30" s="711"/>
      <c r="C30" s="711"/>
      <c r="D30" s="711"/>
      <c r="E30" s="711"/>
      <c r="F30" s="711"/>
      <c r="G30" s="711"/>
      <c r="H30" s="711"/>
      <c r="I30" s="711"/>
      <c r="J30" s="711"/>
      <c r="K30" s="711"/>
      <c r="L30" s="711"/>
    </row>
    <row r="31" spans="1:12" s="581" customFormat="1" ht="18.75" hidden="1">
      <c r="A31" s="637" t="s">
        <v>47</v>
      </c>
      <c r="B31" s="697"/>
      <c r="C31" s="697"/>
      <c r="D31" s="697"/>
      <c r="E31" s="697"/>
      <c r="F31" s="697"/>
      <c r="G31" s="697"/>
      <c r="H31" s="697"/>
      <c r="I31" s="697"/>
      <c r="J31" s="697"/>
      <c r="K31" s="697"/>
      <c r="L31" s="697"/>
    </row>
    <row r="32" spans="1:12" s="581" customFormat="1" ht="15" customHeight="1" hidden="1">
      <c r="A32" s="585"/>
      <c r="B32" s="1781" t="s">
        <v>334</v>
      </c>
      <c r="C32" s="1781"/>
      <c r="D32" s="1781"/>
      <c r="E32" s="1781"/>
      <c r="F32" s="1781"/>
      <c r="G32" s="1781"/>
      <c r="H32" s="1781"/>
      <c r="I32" s="1781"/>
      <c r="J32" s="1781"/>
      <c r="K32" s="715"/>
      <c r="L32" s="610"/>
    </row>
    <row r="33" spans="2:12" s="581" customFormat="1" ht="18.75" hidden="1">
      <c r="B33" s="702" t="s">
        <v>335</v>
      </c>
      <c r="C33" s="697"/>
      <c r="D33" s="697"/>
      <c r="E33" s="697"/>
      <c r="F33" s="697"/>
      <c r="G33" s="697"/>
      <c r="H33" s="697"/>
      <c r="I33" s="697"/>
      <c r="J33" s="697"/>
      <c r="K33" s="697"/>
      <c r="L33" s="697"/>
    </row>
    <row r="34" spans="2:12" ht="18.75" hidden="1">
      <c r="B34" s="702" t="s">
        <v>336</v>
      </c>
      <c r="C34" s="711"/>
      <c r="D34" s="711"/>
      <c r="E34" s="711"/>
      <c r="F34" s="711"/>
      <c r="G34" s="711"/>
      <c r="H34" s="711"/>
      <c r="I34" s="711"/>
      <c r="J34" s="711"/>
      <c r="K34" s="711"/>
      <c r="L34" s="711"/>
    </row>
    <row r="35" spans="2:12" ht="18.75" hidden="1">
      <c r="B35" s="711"/>
      <c r="C35" s="711"/>
      <c r="D35" s="711"/>
      <c r="E35" s="711"/>
      <c r="F35" s="711"/>
      <c r="G35" s="711"/>
      <c r="H35" s="711"/>
      <c r="I35" s="711"/>
      <c r="J35" s="711"/>
      <c r="K35" s="711"/>
      <c r="L35" s="711"/>
    </row>
    <row r="36" spans="2:12" ht="18.75">
      <c r="B36" s="1555" t="str">
        <f>'Thong tin'!B6</f>
        <v>Đỗ Trung Hậu</v>
      </c>
      <c r="C36" s="1555"/>
      <c r="D36" s="1555"/>
      <c r="E36" s="705"/>
      <c r="F36" s="705"/>
      <c r="G36" s="695"/>
      <c r="H36" s="1555" t="str">
        <f>'Thong tin'!B7</f>
        <v>Võ Xuân Biên</v>
      </c>
      <c r="I36" s="1555"/>
      <c r="J36" s="1555"/>
      <c r="K36" s="1555"/>
      <c r="L36" s="1555"/>
    </row>
    <row r="37" spans="2:12" ht="18.75">
      <c r="B37" s="672"/>
      <c r="C37" s="672"/>
      <c r="D37" s="672"/>
      <c r="E37" s="672"/>
      <c r="F37" s="672"/>
      <c r="G37" s="672"/>
      <c r="H37" s="672"/>
      <c r="I37" s="672"/>
      <c r="J37" s="672"/>
      <c r="K37" s="672"/>
      <c r="L37" s="672"/>
    </row>
  </sheetData>
  <sheetProtection/>
  <mergeCells count="32">
    <mergeCell ref="B36:D36"/>
    <mergeCell ref="H36:L36"/>
    <mergeCell ref="B23:D23"/>
    <mergeCell ref="H23:L23"/>
    <mergeCell ref="B24:D24"/>
    <mergeCell ref="H24:L24"/>
    <mergeCell ref="B25:D25"/>
    <mergeCell ref="H25:L25"/>
    <mergeCell ref="A6:B9"/>
    <mergeCell ref="C6:H6"/>
    <mergeCell ref="I6:L6"/>
    <mergeCell ref="C7:D8"/>
    <mergeCell ref="B32:J32"/>
    <mergeCell ref="E7:H7"/>
    <mergeCell ref="A1:C1"/>
    <mergeCell ref="D1:I1"/>
    <mergeCell ref="A2:C2"/>
    <mergeCell ref="D2:I2"/>
    <mergeCell ref="J2:L2"/>
    <mergeCell ref="B28:D28"/>
    <mergeCell ref="A3:C3"/>
    <mergeCell ref="A10:B10"/>
    <mergeCell ref="A11:B11"/>
    <mergeCell ref="A4:C4"/>
    <mergeCell ref="J4:L4"/>
    <mergeCell ref="D3:I3"/>
    <mergeCell ref="I7:J8"/>
    <mergeCell ref="K7:L8"/>
    <mergeCell ref="E8:F8"/>
    <mergeCell ref="G8:H8"/>
    <mergeCell ref="D4:I4"/>
    <mergeCell ref="J5:L5"/>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J31"/>
  <sheetViews>
    <sheetView view="pageBreakPreview" zoomScale="85" zoomScaleSheetLayoutView="85" zoomScalePageLayoutView="0" workbookViewId="0" topLeftCell="A10">
      <selection activeCell="J44" sqref="J44"/>
    </sheetView>
  </sheetViews>
  <sheetFormatPr defaultColWidth="9.00390625" defaultRowHeight="15.75"/>
  <cols>
    <col min="1" max="1" width="4.25390625" style="595" customWidth="1"/>
    <col min="2" max="2" width="29.75390625" style="595" customWidth="1"/>
    <col min="3" max="3" width="12.25390625" style="595" customWidth="1"/>
    <col min="4" max="5" width="11.00390625" style="595" customWidth="1"/>
    <col min="6" max="6" width="11.875" style="595" customWidth="1"/>
    <col min="7" max="7" width="11.50390625" style="595" customWidth="1"/>
    <col min="8" max="8" width="11.00390625" style="595" customWidth="1"/>
    <col min="9" max="9" width="11.875" style="595" customWidth="1"/>
    <col min="10" max="10" width="13.125" style="595" customWidth="1"/>
    <col min="11" max="16384" width="9.00390625" style="595" customWidth="1"/>
  </cols>
  <sheetData>
    <row r="1" spans="1:10" ht="16.5" customHeight="1">
      <c r="A1" s="1785" t="s">
        <v>637</v>
      </c>
      <c r="B1" s="1785"/>
      <c r="C1" s="1783" t="s">
        <v>638</v>
      </c>
      <c r="D1" s="1783"/>
      <c r="E1" s="1783"/>
      <c r="F1" s="1783"/>
      <c r="G1" s="1783"/>
      <c r="H1" s="1783"/>
      <c r="I1" s="1786" t="s">
        <v>667</v>
      </c>
      <c r="J1" s="1636"/>
    </row>
    <row r="2" spans="1:10" ht="15" customHeight="1">
      <c r="A2" s="1787" t="s">
        <v>694</v>
      </c>
      <c r="B2" s="1787"/>
      <c r="C2" s="1783"/>
      <c r="D2" s="1783"/>
      <c r="E2" s="1783"/>
      <c r="F2" s="1783"/>
      <c r="G2" s="1783"/>
      <c r="H2" s="1783"/>
      <c r="I2" s="663" t="str">
        <f>'Thong tin'!B5</f>
        <v>Cục THADS tỉnh Tây Ninh</v>
      </c>
      <c r="J2" s="663"/>
    </row>
    <row r="3" spans="1:10" ht="15" customHeight="1">
      <c r="A3" s="1786" t="s">
        <v>345</v>
      </c>
      <c r="B3" s="1788"/>
      <c r="C3" s="1789" t="str">
        <f>'Thong tin'!B4</f>
        <v>03 tháng / Năm 2020 (từ 01/10/2019 đến 31/12/2019)</v>
      </c>
      <c r="D3" s="1789"/>
      <c r="E3" s="1789"/>
      <c r="F3" s="1789"/>
      <c r="G3" s="1789"/>
      <c r="H3" s="1789"/>
      <c r="I3" s="1786" t="s">
        <v>699</v>
      </c>
      <c r="J3" s="1788"/>
    </row>
    <row r="4" spans="1:9" ht="15" customHeight="1">
      <c r="A4" s="666" t="s">
        <v>611</v>
      </c>
      <c r="B4" s="666"/>
      <c r="C4" s="1793"/>
      <c r="D4" s="1793"/>
      <c r="E4" s="1793"/>
      <c r="F4" s="1793"/>
      <c r="G4" s="1793"/>
      <c r="H4" s="1793"/>
      <c r="I4" s="663" t="s">
        <v>698</v>
      </c>
    </row>
    <row r="5" spans="1:10" ht="15" customHeight="1" thickBot="1">
      <c r="A5" s="1787"/>
      <c r="B5" s="1787"/>
      <c r="C5" s="673"/>
      <c r="D5" s="673"/>
      <c r="E5" s="673"/>
      <c r="F5" s="673"/>
      <c r="G5" s="673"/>
      <c r="H5" s="674"/>
      <c r="I5" s="1804" t="s">
        <v>639</v>
      </c>
      <c r="J5" s="1804"/>
    </row>
    <row r="6" spans="1:10" ht="30" customHeight="1" thickTop="1">
      <c r="A6" s="1796" t="s">
        <v>72</v>
      </c>
      <c r="B6" s="1797"/>
      <c r="C6" s="1790" t="s">
        <v>640</v>
      </c>
      <c r="D6" s="1790"/>
      <c r="E6" s="1790"/>
      <c r="F6" s="1790" t="s">
        <v>641</v>
      </c>
      <c r="G6" s="1790"/>
      <c r="H6" s="1790"/>
      <c r="I6" s="1790"/>
      <c r="J6" s="1791" t="s">
        <v>642</v>
      </c>
    </row>
    <row r="7" spans="1:10" ht="24" customHeight="1">
      <c r="A7" s="1798"/>
      <c r="B7" s="1799"/>
      <c r="C7" s="1784" t="s">
        <v>227</v>
      </c>
      <c r="D7" s="1784" t="s">
        <v>7</v>
      </c>
      <c r="E7" s="1784"/>
      <c r="F7" s="1784" t="s">
        <v>643</v>
      </c>
      <c r="G7" s="1784"/>
      <c r="H7" s="1784"/>
      <c r="I7" s="1784" t="s">
        <v>644</v>
      </c>
      <c r="J7" s="1792"/>
    </row>
    <row r="8" spans="1:10" ht="24" customHeight="1">
      <c r="A8" s="1798"/>
      <c r="B8" s="1799"/>
      <c r="C8" s="1784"/>
      <c r="D8" s="1784" t="s">
        <v>645</v>
      </c>
      <c r="E8" s="1784" t="s">
        <v>646</v>
      </c>
      <c r="F8" s="1784" t="s">
        <v>37</v>
      </c>
      <c r="G8" s="1784" t="s">
        <v>7</v>
      </c>
      <c r="H8" s="1784"/>
      <c r="I8" s="1784"/>
      <c r="J8" s="1792"/>
    </row>
    <row r="9" spans="1:10" ht="45.75" customHeight="1">
      <c r="A9" s="1798"/>
      <c r="B9" s="1799"/>
      <c r="C9" s="1784"/>
      <c r="D9" s="1803"/>
      <c r="E9" s="1784"/>
      <c r="F9" s="1784"/>
      <c r="G9" s="675" t="s">
        <v>647</v>
      </c>
      <c r="H9" s="675" t="s">
        <v>648</v>
      </c>
      <c r="I9" s="1784"/>
      <c r="J9" s="1792"/>
    </row>
    <row r="10" spans="1:10" ht="14.25" customHeight="1">
      <c r="A10" s="1800" t="s">
        <v>649</v>
      </c>
      <c r="B10" s="1801"/>
      <c r="C10" s="676">
        <v>1</v>
      </c>
      <c r="D10" s="676">
        <v>2</v>
      </c>
      <c r="E10" s="676">
        <v>3</v>
      </c>
      <c r="F10" s="676">
        <v>4</v>
      </c>
      <c r="G10" s="676">
        <v>5</v>
      </c>
      <c r="H10" s="676">
        <v>6</v>
      </c>
      <c r="I10" s="676">
        <v>7</v>
      </c>
      <c r="J10" s="677">
        <v>8</v>
      </c>
    </row>
    <row r="11" spans="1:10" s="602" customFormat="1" ht="17.25" customHeight="1">
      <c r="A11" s="1802" t="s">
        <v>650</v>
      </c>
      <c r="B11" s="1784"/>
      <c r="C11" s="841">
        <f>SUM(C12:C21)</f>
        <v>0</v>
      </c>
      <c r="D11" s="841">
        <f aca="true" t="shared" si="0" ref="D11:J11">SUM(D12:D21)</f>
        <v>0</v>
      </c>
      <c r="E11" s="841">
        <f t="shared" si="0"/>
        <v>0</v>
      </c>
      <c r="F11" s="841">
        <f t="shared" si="0"/>
        <v>0</v>
      </c>
      <c r="G11" s="841">
        <f t="shared" si="0"/>
        <v>0</v>
      </c>
      <c r="H11" s="841">
        <f t="shared" si="0"/>
        <v>0</v>
      </c>
      <c r="I11" s="841">
        <f t="shared" si="0"/>
        <v>0</v>
      </c>
      <c r="J11" s="841">
        <f t="shared" si="0"/>
        <v>0</v>
      </c>
    </row>
    <row r="12" spans="1:10" s="602" customFormat="1" ht="17.25" customHeight="1">
      <c r="A12" s="819">
        <v>1</v>
      </c>
      <c r="B12" s="820" t="s">
        <v>673</v>
      </c>
      <c r="C12" s="823">
        <f>D12+E12</f>
        <v>0</v>
      </c>
      <c r="D12" s="778"/>
      <c r="E12" s="821"/>
      <c r="F12" s="822">
        <f>G12+H12</f>
        <v>0</v>
      </c>
      <c r="G12" s="822"/>
      <c r="H12" s="822"/>
      <c r="I12" s="822">
        <f>C12-F12</f>
        <v>0</v>
      </c>
      <c r="J12" s="821"/>
    </row>
    <row r="13" spans="1:10" s="602" customFormat="1" ht="17.25" customHeight="1">
      <c r="A13" s="819">
        <v>2</v>
      </c>
      <c r="B13" s="820" t="s">
        <v>674</v>
      </c>
      <c r="C13" s="823">
        <f aca="true" t="shared" si="1" ref="C13:C21">D13+E13</f>
        <v>0</v>
      </c>
      <c r="D13" s="778"/>
      <c r="E13" s="821"/>
      <c r="F13" s="822">
        <f aca="true" t="shared" si="2" ref="F13:F21">G13+H13</f>
        <v>0</v>
      </c>
      <c r="G13" s="822"/>
      <c r="H13" s="822"/>
      <c r="I13" s="822">
        <f aca="true" t="shared" si="3" ref="I13:I21">C13-F13</f>
        <v>0</v>
      </c>
      <c r="J13" s="821"/>
    </row>
    <row r="14" spans="1:10" s="602" customFormat="1" ht="17.25" customHeight="1">
      <c r="A14" s="819">
        <v>3</v>
      </c>
      <c r="B14" s="820" t="s">
        <v>675</v>
      </c>
      <c r="C14" s="823">
        <f t="shared" si="1"/>
        <v>0</v>
      </c>
      <c r="D14" s="778"/>
      <c r="E14" s="821"/>
      <c r="F14" s="822">
        <f t="shared" si="2"/>
        <v>0</v>
      </c>
      <c r="G14" s="822"/>
      <c r="H14" s="822"/>
      <c r="I14" s="822">
        <f t="shared" si="3"/>
        <v>0</v>
      </c>
      <c r="J14" s="821"/>
    </row>
    <row r="15" spans="1:10" s="602" customFormat="1" ht="17.25" customHeight="1">
      <c r="A15" s="819">
        <v>4</v>
      </c>
      <c r="B15" s="820" t="s">
        <v>676</v>
      </c>
      <c r="C15" s="823">
        <f t="shared" si="1"/>
        <v>0</v>
      </c>
      <c r="D15" s="778"/>
      <c r="E15" s="821"/>
      <c r="F15" s="822">
        <f>G15+H15</f>
        <v>0</v>
      </c>
      <c r="G15" s="822"/>
      <c r="H15" s="822"/>
      <c r="I15" s="822">
        <f t="shared" si="3"/>
        <v>0</v>
      </c>
      <c r="J15" s="821"/>
    </row>
    <row r="16" spans="1:10" s="602" customFormat="1" ht="17.25" customHeight="1">
      <c r="A16" s="819">
        <v>5</v>
      </c>
      <c r="B16" s="820" t="s">
        <v>677</v>
      </c>
      <c r="C16" s="823"/>
      <c r="D16" s="778"/>
      <c r="E16" s="821"/>
      <c r="F16" s="822"/>
      <c r="G16" s="822"/>
      <c r="H16" s="822"/>
      <c r="I16" s="822"/>
      <c r="J16" s="821"/>
    </row>
    <row r="17" spans="1:10" s="602" customFormat="1" ht="17.25" customHeight="1">
      <c r="A17" s="819">
        <v>6</v>
      </c>
      <c r="B17" s="820" t="s">
        <v>678</v>
      </c>
      <c r="C17" s="823">
        <f t="shared" si="1"/>
        <v>0</v>
      </c>
      <c r="D17" s="778"/>
      <c r="E17" s="821"/>
      <c r="F17" s="822">
        <f t="shared" si="2"/>
        <v>0</v>
      </c>
      <c r="G17" s="822"/>
      <c r="H17" s="822"/>
      <c r="I17" s="822">
        <f t="shared" si="3"/>
        <v>0</v>
      </c>
      <c r="J17" s="821"/>
    </row>
    <row r="18" spans="1:10" s="602" customFormat="1" ht="17.25" customHeight="1">
      <c r="A18" s="819">
        <v>7</v>
      </c>
      <c r="B18" s="820" t="s">
        <v>679</v>
      </c>
      <c r="C18" s="823">
        <f t="shared" si="1"/>
        <v>0</v>
      </c>
      <c r="D18" s="778"/>
      <c r="E18" s="821"/>
      <c r="F18" s="822">
        <f t="shared" si="2"/>
        <v>0</v>
      </c>
      <c r="G18" s="822"/>
      <c r="H18" s="822"/>
      <c r="I18" s="822">
        <f t="shared" si="3"/>
        <v>0</v>
      </c>
      <c r="J18" s="821"/>
    </row>
    <row r="19" spans="1:10" s="602" customFormat="1" ht="17.25" customHeight="1">
      <c r="A19" s="819">
        <v>8</v>
      </c>
      <c r="B19" s="820" t="s">
        <v>680</v>
      </c>
      <c r="C19" s="823">
        <f t="shared" si="1"/>
        <v>0</v>
      </c>
      <c r="D19" s="778"/>
      <c r="E19" s="821"/>
      <c r="F19" s="822">
        <f t="shared" si="2"/>
        <v>0</v>
      </c>
      <c r="G19" s="822"/>
      <c r="H19" s="822"/>
      <c r="I19" s="822">
        <f t="shared" si="3"/>
        <v>0</v>
      </c>
      <c r="J19" s="821"/>
    </row>
    <row r="20" spans="1:10" s="602" customFormat="1" ht="17.25" customHeight="1">
      <c r="A20" s="819">
        <v>9</v>
      </c>
      <c r="B20" s="820" t="s">
        <v>681</v>
      </c>
      <c r="C20" s="823">
        <f t="shared" si="1"/>
        <v>0</v>
      </c>
      <c r="D20" s="822"/>
      <c r="E20" s="821"/>
      <c r="F20" s="822">
        <f t="shared" si="2"/>
        <v>0</v>
      </c>
      <c r="G20" s="822"/>
      <c r="H20" s="822"/>
      <c r="I20" s="822">
        <f t="shared" si="3"/>
        <v>0</v>
      </c>
      <c r="J20" s="821"/>
    </row>
    <row r="21" spans="1:10" s="602" customFormat="1" ht="17.25" customHeight="1">
      <c r="A21" s="819">
        <v>10</v>
      </c>
      <c r="B21" s="820" t="s">
        <v>682</v>
      </c>
      <c r="C21" s="823">
        <f t="shared" si="1"/>
        <v>0</v>
      </c>
      <c r="D21" s="778"/>
      <c r="E21" s="821"/>
      <c r="F21" s="822">
        <f t="shared" si="2"/>
        <v>0</v>
      </c>
      <c r="G21" s="822"/>
      <c r="H21" s="822"/>
      <c r="I21" s="822">
        <f t="shared" si="3"/>
        <v>0</v>
      </c>
      <c r="J21" s="821"/>
    </row>
    <row r="22" spans="1:10" s="602" customFormat="1" ht="7.5" customHeight="1">
      <c r="A22" s="824"/>
      <c r="B22" s="1794"/>
      <c r="C22" s="1794"/>
      <c r="D22" s="825"/>
      <c r="E22" s="825"/>
      <c r="F22" s="825"/>
      <c r="G22" s="1795"/>
      <c r="H22" s="1795"/>
      <c r="I22" s="1795"/>
      <c r="J22" s="1795"/>
    </row>
    <row r="23" spans="1:10" s="602" customFormat="1" ht="12.75">
      <c r="A23" s="826" t="s">
        <v>704</v>
      </c>
      <c r="B23" s="827"/>
      <c r="C23" s="827"/>
      <c r="D23" s="828"/>
      <c r="E23" s="828"/>
      <c r="F23" s="828"/>
      <c r="G23" s="829"/>
      <c r="H23" s="829"/>
      <c r="I23" s="829"/>
      <c r="J23" s="829"/>
    </row>
    <row r="24" spans="1:10" s="602" customFormat="1" ht="18" customHeight="1">
      <c r="A24" s="678"/>
      <c r="B24" s="716"/>
      <c r="C24" s="717"/>
      <c r="D24" s="717"/>
      <c r="E24" s="717"/>
      <c r="F24" s="717"/>
      <c r="G24" s="718"/>
      <c r="H24" s="719"/>
      <c r="I24" s="719"/>
      <c r="J24" s="720"/>
    </row>
    <row r="25" spans="1:10" ht="18" customHeight="1">
      <c r="A25" s="609"/>
      <c r="B25" s="1625"/>
      <c r="C25" s="1625"/>
      <c r="D25" s="713"/>
      <c r="E25" s="713"/>
      <c r="F25" s="713"/>
      <c r="G25" s="1626" t="str">
        <f>'Thong tin'!B9</f>
        <v>Tây Ninh, ngày ……  tháng ……... năm 2020</v>
      </c>
      <c r="H25" s="1626"/>
      <c r="I25" s="1626"/>
      <c r="J25" s="1626"/>
    </row>
    <row r="26" spans="1:10" ht="42" customHeight="1">
      <c r="A26" s="609"/>
      <c r="B26" s="1627" t="s">
        <v>4</v>
      </c>
      <c r="C26" s="1627"/>
      <c r="D26" s="713"/>
      <c r="E26" s="713"/>
      <c r="F26" s="713"/>
      <c r="G26" s="1627" t="s">
        <v>708</v>
      </c>
      <c r="H26" s="1631"/>
      <c r="I26" s="1631"/>
      <c r="J26" s="1631"/>
    </row>
    <row r="27" spans="1:10" ht="18.75" customHeight="1">
      <c r="A27" s="609"/>
      <c r="B27" s="614"/>
      <c r="C27" s="614"/>
      <c r="D27" s="713"/>
      <c r="E27" s="713"/>
      <c r="F27" s="713"/>
      <c r="G27" s="615"/>
      <c r="H27" s="615"/>
      <c r="I27" s="615"/>
      <c r="J27" s="615"/>
    </row>
    <row r="28" spans="1:10" ht="18.75" customHeight="1">
      <c r="A28" s="609"/>
      <c r="B28" s="614"/>
      <c r="C28" s="614"/>
      <c r="D28" s="713"/>
      <c r="E28" s="713"/>
      <c r="F28" s="713"/>
      <c r="G28" s="615"/>
      <c r="H28" s="615"/>
      <c r="I28" s="615"/>
      <c r="J28" s="615"/>
    </row>
    <row r="29" spans="1:10" ht="18.75" customHeight="1">
      <c r="A29" s="609"/>
      <c r="B29" s="614"/>
      <c r="C29" s="614"/>
      <c r="D29" s="713"/>
      <c r="E29" s="713"/>
      <c r="F29" s="713"/>
      <c r="G29" s="615"/>
      <c r="H29" s="615"/>
      <c r="I29" s="615"/>
      <c r="J29" s="615"/>
    </row>
    <row r="30" spans="2:10" ht="18.75">
      <c r="B30" s="1782"/>
      <c r="C30" s="1782"/>
      <c r="D30" s="695"/>
      <c r="E30" s="695"/>
      <c r="F30" s="695"/>
      <c r="G30" s="1631"/>
      <c r="H30" s="1631"/>
      <c r="I30" s="1631"/>
      <c r="J30" s="1631"/>
    </row>
    <row r="31" spans="2:10" ht="18.75">
      <c r="B31" s="1555" t="str">
        <f>'Thong tin'!B6</f>
        <v>Đỗ Trung Hậu</v>
      </c>
      <c r="C31" s="1555"/>
      <c r="D31" s="705"/>
      <c r="E31" s="705"/>
      <c r="F31" s="705"/>
      <c r="G31" s="1555" t="str">
        <f>'Thong tin'!B7</f>
        <v>Võ Xuân Biên</v>
      </c>
      <c r="H31" s="1555"/>
      <c r="I31" s="1555"/>
      <c r="J31" s="1555"/>
    </row>
  </sheetData>
  <sheetProtection/>
  <mergeCells count="34">
    <mergeCell ref="B26:C26"/>
    <mergeCell ref="G26:J26"/>
    <mergeCell ref="A10:B10"/>
    <mergeCell ref="A11:B11"/>
    <mergeCell ref="A5:B5"/>
    <mergeCell ref="D8:D9"/>
    <mergeCell ref="E8:E9"/>
    <mergeCell ref="I5:J5"/>
    <mergeCell ref="B31:C31"/>
    <mergeCell ref="G31:J31"/>
    <mergeCell ref="B30:C30"/>
    <mergeCell ref="G30:J30"/>
    <mergeCell ref="F8:F9"/>
    <mergeCell ref="G8:H8"/>
    <mergeCell ref="B22:C22"/>
    <mergeCell ref="G22:J22"/>
    <mergeCell ref="A6:B9"/>
    <mergeCell ref="C6:E6"/>
    <mergeCell ref="I3:J3"/>
    <mergeCell ref="B25:C25"/>
    <mergeCell ref="G25:J25"/>
    <mergeCell ref="F6:I6"/>
    <mergeCell ref="J6:J9"/>
    <mergeCell ref="C4:H4"/>
    <mergeCell ref="C1:H2"/>
    <mergeCell ref="F7:H7"/>
    <mergeCell ref="I7:I9"/>
    <mergeCell ref="C7:C9"/>
    <mergeCell ref="D7:E7"/>
    <mergeCell ref="A1:B1"/>
    <mergeCell ref="I1:J1"/>
    <mergeCell ref="A2:B2"/>
    <mergeCell ref="A3:B3"/>
    <mergeCell ref="C3:H3"/>
  </mergeCells>
  <printOptions horizontalCentered="1"/>
  <pageMargins left="0.5" right="0.42" top="0.22" bottom="0" header="0.16" footer="0.2"/>
  <pageSetup horizontalDpi="1200" verticalDpi="1200" orientation="landscape" paperSize="9" scale="95" r:id="rId1"/>
</worksheet>
</file>

<file path=xl/worksheets/sheet36.xml><?xml version="1.0" encoding="utf-8"?>
<worksheet xmlns="http://schemas.openxmlformats.org/spreadsheetml/2006/main" xmlns:r="http://schemas.openxmlformats.org/officeDocument/2006/relationships">
  <dimension ref="A1:M92"/>
  <sheetViews>
    <sheetView view="pageBreakPreview" zoomScale="85" zoomScaleSheetLayoutView="85" zoomScalePageLayoutView="0" workbookViewId="0" topLeftCell="A13">
      <selection activeCell="F90" sqref="F90"/>
    </sheetView>
  </sheetViews>
  <sheetFormatPr defaultColWidth="9.00390625" defaultRowHeight="15.75"/>
  <cols>
    <col min="1" max="1" width="5.50390625" style="1019" customWidth="1"/>
    <col min="2" max="2" width="20.875" style="1020" customWidth="1"/>
    <col min="3" max="3" width="10.25390625" style="1020" customWidth="1"/>
    <col min="4" max="4" width="16.75390625" style="1020" customWidth="1"/>
    <col min="5" max="5" width="10.00390625" style="1020" customWidth="1"/>
    <col min="6" max="6" width="18.125" style="1020" customWidth="1"/>
    <col min="7" max="7" width="10.50390625" style="1020" customWidth="1"/>
    <col min="8" max="8" width="15.625" style="1020" customWidth="1"/>
    <col min="9" max="9" width="10.625" style="1020" customWidth="1"/>
    <col min="10" max="10" width="17.75390625" style="1020" customWidth="1"/>
    <col min="11" max="11" width="17.625" style="1020" bestFit="1" customWidth="1"/>
    <col min="12" max="13" width="17.75390625" style="1020" bestFit="1" customWidth="1"/>
    <col min="14" max="16384" width="9.00390625" style="1020" customWidth="1"/>
  </cols>
  <sheetData>
    <row r="1" spans="1:10" ht="16.5">
      <c r="A1" s="1805" t="s">
        <v>772</v>
      </c>
      <c r="B1" s="1805"/>
      <c r="C1" s="1805"/>
      <c r="D1" s="1805"/>
      <c r="E1" s="1805"/>
      <c r="F1" s="1806" t="s">
        <v>773</v>
      </c>
      <c r="G1" s="1806"/>
      <c r="H1" s="1806"/>
      <c r="I1" s="1806"/>
      <c r="J1" s="1806"/>
    </row>
    <row r="2" spans="1:10" ht="16.5">
      <c r="A2" s="1806" t="s">
        <v>774</v>
      </c>
      <c r="B2" s="1806"/>
      <c r="C2" s="1806"/>
      <c r="D2" s="1806"/>
      <c r="E2" s="1806"/>
      <c r="F2" s="1807" t="s">
        <v>775</v>
      </c>
      <c r="G2" s="1807"/>
      <c r="H2" s="1807"/>
      <c r="I2" s="1807"/>
      <c r="J2" s="1807"/>
    </row>
    <row r="5" spans="1:13" ht="16.5">
      <c r="A5" s="1806" t="s">
        <v>776</v>
      </c>
      <c r="B5" s="1806"/>
      <c r="C5" s="1806"/>
      <c r="D5" s="1806"/>
      <c r="E5" s="1806"/>
      <c r="F5" s="1806"/>
      <c r="G5" s="1806"/>
      <c r="H5" s="1806"/>
      <c r="I5" s="1806"/>
      <c r="J5" s="1806"/>
      <c r="K5" s="1021"/>
      <c r="L5" s="1021"/>
      <c r="M5" s="1021"/>
    </row>
    <row r="6" spans="1:13" ht="17.25">
      <c r="A6" s="1808" t="str">
        <f>'Thong tin'!B4</f>
        <v>03 tháng / Năm 2020 (từ 01/10/2019 đến 31/12/2019)</v>
      </c>
      <c r="B6" s="1808"/>
      <c r="C6" s="1808"/>
      <c r="D6" s="1808"/>
      <c r="E6" s="1808"/>
      <c r="F6" s="1808"/>
      <c r="G6" s="1808"/>
      <c r="H6" s="1808"/>
      <c r="I6" s="1808"/>
      <c r="J6" s="1808"/>
      <c r="K6" s="1021"/>
      <c r="L6" s="1021"/>
      <c r="M6" s="1021"/>
    </row>
    <row r="7" spans="8:10" ht="15.75">
      <c r="H7" s="1809" t="s">
        <v>456</v>
      </c>
      <c r="I7" s="1809"/>
      <c r="J7" s="1809"/>
    </row>
    <row r="8" spans="1:10" s="1022" customFormat="1" ht="77.25" customHeight="1">
      <c r="A8" s="1810" t="s">
        <v>777</v>
      </c>
      <c r="B8" s="1811" t="s">
        <v>778</v>
      </c>
      <c r="C8" s="1811" t="s">
        <v>779</v>
      </c>
      <c r="D8" s="1811"/>
      <c r="E8" s="1811" t="s">
        <v>780</v>
      </c>
      <c r="F8" s="1811"/>
      <c r="G8" s="1810" t="s">
        <v>781</v>
      </c>
      <c r="H8" s="1810"/>
      <c r="I8" s="1810" t="s">
        <v>782</v>
      </c>
      <c r="J8" s="1810"/>
    </row>
    <row r="9" spans="1:10" s="1024" customFormat="1" ht="27" customHeight="1">
      <c r="A9" s="1810"/>
      <c r="B9" s="1810"/>
      <c r="C9" s="1023" t="s">
        <v>783</v>
      </c>
      <c r="D9" s="1023" t="s">
        <v>784</v>
      </c>
      <c r="E9" s="1023" t="s">
        <v>783</v>
      </c>
      <c r="F9" s="1023" t="s">
        <v>784</v>
      </c>
      <c r="G9" s="1023" t="s">
        <v>783</v>
      </c>
      <c r="H9" s="1023" t="s">
        <v>784</v>
      </c>
      <c r="I9" s="1023" t="s">
        <v>783</v>
      </c>
      <c r="J9" s="1023" t="s">
        <v>784</v>
      </c>
    </row>
    <row r="10" spans="1:10" s="1019" customFormat="1" ht="10.5" customHeight="1">
      <c r="A10" s="1025">
        <v>1</v>
      </c>
      <c r="B10" s="1025">
        <v>2</v>
      </c>
      <c r="C10" s="1025">
        <v>3</v>
      </c>
      <c r="D10" s="1025">
        <v>4</v>
      </c>
      <c r="E10" s="1025">
        <v>5</v>
      </c>
      <c r="F10" s="1025">
        <v>6</v>
      </c>
      <c r="G10" s="1025">
        <v>7</v>
      </c>
      <c r="H10" s="1025">
        <v>8</v>
      </c>
      <c r="I10" s="1025">
        <v>9</v>
      </c>
      <c r="J10" s="1025">
        <v>10</v>
      </c>
    </row>
    <row r="11" spans="1:10" s="1021" customFormat="1" ht="32.25" customHeight="1">
      <c r="A11" s="1812" t="s">
        <v>785</v>
      </c>
      <c r="B11" s="1812"/>
      <c r="C11" s="1026">
        <f>C12+C17+C24+C33+C40+C47+C54+C63+C71+C79</f>
        <v>0</v>
      </c>
      <c r="D11" s="1026">
        <f aca="true" t="shared" si="0" ref="D11:J11">D12+D17+D24+D33+D40+D47+D54+D63+D71+D79</f>
        <v>0</v>
      </c>
      <c r="E11" s="1026">
        <f t="shared" si="0"/>
        <v>0</v>
      </c>
      <c r="F11" s="1026">
        <f t="shared" si="0"/>
        <v>0</v>
      </c>
      <c r="G11" s="1026">
        <f t="shared" si="0"/>
        <v>0</v>
      </c>
      <c r="H11" s="1026">
        <f t="shared" si="0"/>
        <v>0</v>
      </c>
      <c r="I11" s="1026">
        <f t="shared" si="0"/>
        <v>0</v>
      </c>
      <c r="J11" s="1026">
        <f t="shared" si="0"/>
        <v>0</v>
      </c>
    </row>
    <row r="12" spans="1:10" s="1021" customFormat="1" ht="27" customHeight="1">
      <c r="A12" s="1027" t="s">
        <v>0</v>
      </c>
      <c r="B12" s="1028" t="s">
        <v>786</v>
      </c>
      <c r="C12" s="1029">
        <f>SUM(C13:C16)</f>
        <v>0</v>
      </c>
      <c r="D12" s="1029">
        <f aca="true" t="shared" si="1" ref="D12:J12">SUM(D13:D16)</f>
        <v>0</v>
      </c>
      <c r="E12" s="1029">
        <f t="shared" si="1"/>
        <v>0</v>
      </c>
      <c r="F12" s="1029">
        <f t="shared" si="1"/>
        <v>0</v>
      </c>
      <c r="G12" s="1029">
        <f t="shared" si="1"/>
        <v>0</v>
      </c>
      <c r="H12" s="1029">
        <f t="shared" si="1"/>
        <v>0</v>
      </c>
      <c r="I12" s="1029">
        <f t="shared" si="1"/>
        <v>0</v>
      </c>
      <c r="J12" s="1029">
        <f t="shared" si="1"/>
        <v>0</v>
      </c>
    </row>
    <row r="13" spans="1:10" ht="16.5">
      <c r="A13" s="1030">
        <v>1</v>
      </c>
      <c r="B13" s="985" t="s">
        <v>710</v>
      </c>
      <c r="C13" s="1031"/>
      <c r="D13" s="1031"/>
      <c r="E13" s="1032">
        <f>G13+I13</f>
        <v>0</v>
      </c>
      <c r="F13" s="1032">
        <f>H13+J13</f>
        <v>0</v>
      </c>
      <c r="G13" s="1031"/>
      <c r="H13" s="1031"/>
      <c r="I13" s="1031"/>
      <c r="J13" s="1031"/>
    </row>
    <row r="14" spans="1:10" ht="16.5">
      <c r="A14" s="1030">
        <v>2</v>
      </c>
      <c r="B14" s="985" t="s">
        <v>711</v>
      </c>
      <c r="C14" s="1031"/>
      <c r="D14" s="1031"/>
      <c r="E14" s="1032">
        <f>G14+I14</f>
        <v>0</v>
      </c>
      <c r="F14" s="1032">
        <f>H14+J14</f>
        <v>0</v>
      </c>
      <c r="G14" s="1031"/>
      <c r="H14" s="1031"/>
      <c r="I14" s="1031"/>
      <c r="J14" s="1031"/>
    </row>
    <row r="15" spans="1:10" ht="16.5">
      <c r="A15" s="1030">
        <v>3</v>
      </c>
      <c r="B15" s="985" t="s">
        <v>712</v>
      </c>
      <c r="C15" s="1031"/>
      <c r="D15" s="1031"/>
      <c r="E15" s="1032">
        <f aca="true" t="shared" si="2" ref="E15:F78">G15+I15</f>
        <v>0</v>
      </c>
      <c r="F15" s="1032">
        <f t="shared" si="2"/>
        <v>0</v>
      </c>
      <c r="G15" s="1031"/>
      <c r="H15" s="1031"/>
      <c r="I15" s="1031"/>
      <c r="J15" s="1031"/>
    </row>
    <row r="16" spans="1:10" ht="16.5">
      <c r="A16" s="1030">
        <v>4</v>
      </c>
      <c r="B16" s="985" t="s">
        <v>713</v>
      </c>
      <c r="C16" s="1031"/>
      <c r="D16" s="1031"/>
      <c r="E16" s="1032">
        <f t="shared" si="2"/>
        <v>0</v>
      </c>
      <c r="F16" s="1032">
        <f t="shared" si="2"/>
        <v>0</v>
      </c>
      <c r="G16" s="1031"/>
      <c r="H16" s="1031"/>
      <c r="I16" s="1031"/>
      <c r="J16" s="1031"/>
    </row>
    <row r="17" spans="1:10" s="1021" customFormat="1" ht="33">
      <c r="A17" s="1027" t="s">
        <v>1</v>
      </c>
      <c r="B17" s="1033" t="s">
        <v>787</v>
      </c>
      <c r="C17" s="1029">
        <f>SUM(C18:C23)</f>
        <v>0</v>
      </c>
      <c r="D17" s="1029">
        <f aca="true" t="shared" si="3" ref="D17:J17">SUM(D18:D23)</f>
        <v>0</v>
      </c>
      <c r="E17" s="1029">
        <f t="shared" si="3"/>
        <v>0</v>
      </c>
      <c r="F17" s="1029">
        <f t="shared" si="3"/>
        <v>0</v>
      </c>
      <c r="G17" s="1029">
        <f t="shared" si="3"/>
        <v>0</v>
      </c>
      <c r="H17" s="1029">
        <f t="shared" si="3"/>
        <v>0</v>
      </c>
      <c r="I17" s="1029">
        <f t="shared" si="3"/>
        <v>0</v>
      </c>
      <c r="J17" s="1029">
        <f t="shared" si="3"/>
        <v>0</v>
      </c>
    </row>
    <row r="18" spans="1:10" ht="16.5">
      <c r="A18" s="1030">
        <v>1</v>
      </c>
      <c r="B18" s="985" t="s">
        <v>714</v>
      </c>
      <c r="C18" s="1031"/>
      <c r="D18" s="1031"/>
      <c r="E18" s="1032">
        <f>G18+I18</f>
        <v>0</v>
      </c>
      <c r="F18" s="1032">
        <f t="shared" si="2"/>
        <v>0</v>
      </c>
      <c r="G18" s="1031"/>
      <c r="H18" s="1031"/>
      <c r="I18" s="1031"/>
      <c r="J18" s="1031"/>
    </row>
    <row r="19" spans="1:10" ht="16.5">
      <c r="A19" s="1030">
        <v>2</v>
      </c>
      <c r="B19" s="985" t="s">
        <v>715</v>
      </c>
      <c r="C19" s="1031"/>
      <c r="D19" s="1031"/>
      <c r="E19" s="1032">
        <f t="shared" si="2"/>
        <v>0</v>
      </c>
      <c r="F19" s="1032">
        <f t="shared" si="2"/>
        <v>0</v>
      </c>
      <c r="G19" s="1031"/>
      <c r="H19" s="1031"/>
      <c r="I19" s="1031"/>
      <c r="J19" s="1031"/>
    </row>
    <row r="20" spans="1:10" ht="16.5">
      <c r="A20" s="1030">
        <v>3</v>
      </c>
      <c r="B20" s="985" t="s">
        <v>716</v>
      </c>
      <c r="C20" s="1031"/>
      <c r="D20" s="1031"/>
      <c r="E20" s="1032">
        <f t="shared" si="2"/>
        <v>0</v>
      </c>
      <c r="F20" s="1032">
        <f t="shared" si="2"/>
        <v>0</v>
      </c>
      <c r="G20" s="1031"/>
      <c r="H20" s="1031"/>
      <c r="I20" s="1031"/>
      <c r="J20" s="1031"/>
    </row>
    <row r="21" spans="1:10" ht="16.5">
      <c r="A21" s="1030">
        <v>4</v>
      </c>
      <c r="B21" s="985" t="s">
        <v>717</v>
      </c>
      <c r="C21" s="1031"/>
      <c r="D21" s="1031"/>
      <c r="E21" s="1032">
        <f t="shared" si="2"/>
        <v>0</v>
      </c>
      <c r="F21" s="1032">
        <f t="shared" si="2"/>
        <v>0</v>
      </c>
      <c r="G21" s="1031"/>
      <c r="H21" s="1031"/>
      <c r="I21" s="1031"/>
      <c r="J21" s="1031"/>
    </row>
    <row r="22" spans="1:10" ht="16.5">
      <c r="A22" s="1030">
        <v>5</v>
      </c>
      <c r="B22" s="985" t="s">
        <v>718</v>
      </c>
      <c r="C22" s="1031"/>
      <c r="D22" s="1031"/>
      <c r="E22" s="1032">
        <f t="shared" si="2"/>
        <v>0</v>
      </c>
      <c r="F22" s="1032">
        <f t="shared" si="2"/>
        <v>0</v>
      </c>
      <c r="G22" s="1031"/>
      <c r="H22" s="1031"/>
      <c r="I22" s="1031"/>
      <c r="J22" s="1031"/>
    </row>
    <row r="23" spans="1:10" ht="16.5">
      <c r="A23" s="1030">
        <v>6</v>
      </c>
      <c r="B23" s="985" t="s">
        <v>719</v>
      </c>
      <c r="C23" s="1031"/>
      <c r="D23" s="1031"/>
      <c r="E23" s="1032">
        <f t="shared" si="2"/>
        <v>0</v>
      </c>
      <c r="F23" s="1032">
        <f t="shared" si="2"/>
        <v>0</v>
      </c>
      <c r="G23" s="1031"/>
      <c r="H23" s="1031"/>
      <c r="I23" s="1031"/>
      <c r="J23" s="1031"/>
    </row>
    <row r="24" spans="1:10" s="1034" customFormat="1" ht="33">
      <c r="A24" s="1027" t="s">
        <v>9</v>
      </c>
      <c r="B24" s="1033" t="s">
        <v>675</v>
      </c>
      <c r="C24" s="1029">
        <f aca="true" t="shared" si="4" ref="C24:J24">SUM(C25:C32)</f>
        <v>0</v>
      </c>
      <c r="D24" s="1029">
        <f t="shared" si="4"/>
        <v>0</v>
      </c>
      <c r="E24" s="1029">
        <f t="shared" si="4"/>
        <v>0</v>
      </c>
      <c r="F24" s="1029">
        <f t="shared" si="4"/>
        <v>0</v>
      </c>
      <c r="G24" s="1029">
        <f t="shared" si="4"/>
        <v>0</v>
      </c>
      <c r="H24" s="1029">
        <f t="shared" si="4"/>
        <v>0</v>
      </c>
      <c r="I24" s="1029">
        <f t="shared" si="4"/>
        <v>0</v>
      </c>
      <c r="J24" s="1029">
        <f t="shared" si="4"/>
        <v>0</v>
      </c>
    </row>
    <row r="25" spans="1:10" ht="16.5">
      <c r="A25" s="1030">
        <v>1</v>
      </c>
      <c r="B25" s="985" t="s">
        <v>720</v>
      </c>
      <c r="C25" s="1031"/>
      <c r="D25" s="1031"/>
      <c r="E25" s="1032">
        <f t="shared" si="2"/>
        <v>0</v>
      </c>
      <c r="F25" s="1032">
        <f t="shared" si="2"/>
        <v>0</v>
      </c>
      <c r="G25" s="1031"/>
      <c r="H25" s="1031"/>
      <c r="I25" s="1031"/>
      <c r="J25" s="1031"/>
    </row>
    <row r="26" spans="1:10" ht="16.5">
      <c r="A26" s="1030">
        <v>2</v>
      </c>
      <c r="B26" s="985" t="s">
        <v>721</v>
      </c>
      <c r="C26" s="1031"/>
      <c r="D26" s="1031"/>
      <c r="E26" s="1032">
        <f>G26+I26</f>
        <v>0</v>
      </c>
      <c r="F26" s="1032">
        <f t="shared" si="2"/>
        <v>0</v>
      </c>
      <c r="G26" s="1031"/>
      <c r="H26" s="1031"/>
      <c r="I26" s="1031"/>
      <c r="J26" s="1031"/>
    </row>
    <row r="27" spans="1:10" ht="16.5">
      <c r="A27" s="1030">
        <v>3</v>
      </c>
      <c r="B27" s="985" t="s">
        <v>722</v>
      </c>
      <c r="C27" s="1031"/>
      <c r="D27" s="1031"/>
      <c r="E27" s="1032">
        <f t="shared" si="2"/>
        <v>0</v>
      </c>
      <c r="F27" s="1032">
        <f t="shared" si="2"/>
        <v>0</v>
      </c>
      <c r="G27" s="1031"/>
      <c r="H27" s="1031"/>
      <c r="I27" s="1031"/>
      <c r="J27" s="1031"/>
    </row>
    <row r="28" spans="1:10" ht="16.5">
      <c r="A28" s="1030">
        <v>4</v>
      </c>
      <c r="B28" s="985" t="s">
        <v>723</v>
      </c>
      <c r="C28" s="1031"/>
      <c r="D28" s="1031"/>
      <c r="E28" s="1032">
        <f t="shared" si="2"/>
        <v>0</v>
      </c>
      <c r="F28" s="1032">
        <f t="shared" si="2"/>
        <v>0</v>
      </c>
      <c r="G28" s="1031"/>
      <c r="H28" s="1031"/>
      <c r="I28" s="1031"/>
      <c r="J28" s="1031"/>
    </row>
    <row r="29" spans="1:10" ht="16.5">
      <c r="A29" s="1030">
        <v>5</v>
      </c>
      <c r="B29" s="985" t="s">
        <v>724</v>
      </c>
      <c r="C29" s="1031"/>
      <c r="D29" s="1031"/>
      <c r="E29" s="1032">
        <f t="shared" si="2"/>
        <v>0</v>
      </c>
      <c r="F29" s="1032">
        <f t="shared" si="2"/>
        <v>0</v>
      </c>
      <c r="G29" s="1031"/>
      <c r="H29" s="1031"/>
      <c r="I29" s="1031"/>
      <c r="J29" s="1031"/>
    </row>
    <row r="30" spans="1:10" ht="16.5">
      <c r="A30" s="1030">
        <v>6</v>
      </c>
      <c r="B30" s="985" t="s">
        <v>725</v>
      </c>
      <c r="C30" s="1031"/>
      <c r="D30" s="1031"/>
      <c r="E30" s="1032">
        <f t="shared" si="2"/>
        <v>0</v>
      </c>
      <c r="F30" s="1032">
        <f t="shared" si="2"/>
        <v>0</v>
      </c>
      <c r="G30" s="1031"/>
      <c r="H30" s="1031"/>
      <c r="I30" s="1031"/>
      <c r="J30" s="1031"/>
    </row>
    <row r="31" spans="1:10" ht="16.5">
      <c r="A31" s="1030">
        <v>7</v>
      </c>
      <c r="B31" s="985" t="s">
        <v>726</v>
      </c>
      <c r="C31" s="1031"/>
      <c r="D31" s="1031"/>
      <c r="E31" s="1032">
        <f t="shared" si="2"/>
        <v>0</v>
      </c>
      <c r="F31" s="1032">
        <f t="shared" si="2"/>
        <v>0</v>
      </c>
      <c r="G31" s="1031"/>
      <c r="H31" s="1031"/>
      <c r="I31" s="1031"/>
      <c r="J31" s="1031"/>
    </row>
    <row r="32" spans="1:10" ht="16.5">
      <c r="A32" s="1030">
        <v>8</v>
      </c>
      <c r="B32" s="985" t="s">
        <v>727</v>
      </c>
      <c r="C32" s="1031"/>
      <c r="D32" s="1031"/>
      <c r="E32" s="1032">
        <f t="shared" si="2"/>
        <v>0</v>
      </c>
      <c r="F32" s="1032">
        <f t="shared" si="2"/>
        <v>0</v>
      </c>
      <c r="G32" s="1031"/>
      <c r="H32" s="1031"/>
      <c r="I32" s="1031"/>
      <c r="J32" s="1031"/>
    </row>
    <row r="33" spans="1:10" s="1021" customFormat="1" ht="49.5">
      <c r="A33" s="1027" t="s">
        <v>136</v>
      </c>
      <c r="B33" s="1033" t="s">
        <v>676</v>
      </c>
      <c r="C33" s="1029">
        <f>SUM(C34:C39)</f>
        <v>0</v>
      </c>
      <c r="D33" s="1029">
        <f aca="true" t="shared" si="5" ref="D33:J33">SUM(D34:D39)</f>
        <v>0</v>
      </c>
      <c r="E33" s="1029">
        <f t="shared" si="5"/>
        <v>0</v>
      </c>
      <c r="F33" s="1029">
        <f t="shared" si="5"/>
        <v>0</v>
      </c>
      <c r="G33" s="1029">
        <f t="shared" si="5"/>
        <v>0</v>
      </c>
      <c r="H33" s="1029">
        <f t="shared" si="5"/>
        <v>0</v>
      </c>
      <c r="I33" s="1029">
        <f t="shared" si="5"/>
        <v>0</v>
      </c>
      <c r="J33" s="1029">
        <f t="shared" si="5"/>
        <v>0</v>
      </c>
    </row>
    <row r="34" spans="1:10" ht="16.5">
      <c r="A34" s="1030">
        <v>1</v>
      </c>
      <c r="B34" s="985" t="s">
        <v>728</v>
      </c>
      <c r="C34" s="1031"/>
      <c r="D34" s="1031"/>
      <c r="E34" s="1032">
        <f>G34+I34</f>
        <v>0</v>
      </c>
      <c r="F34" s="1032">
        <f t="shared" si="2"/>
        <v>0</v>
      </c>
      <c r="G34" s="1031"/>
      <c r="H34" s="1031"/>
      <c r="I34" s="1031"/>
      <c r="J34" s="1031"/>
    </row>
    <row r="35" spans="1:10" ht="16.5">
      <c r="A35" s="1030">
        <v>2</v>
      </c>
      <c r="B35" s="985" t="s">
        <v>729</v>
      </c>
      <c r="C35" s="1031"/>
      <c r="D35" s="1031"/>
      <c r="E35" s="1032">
        <f t="shared" si="2"/>
        <v>0</v>
      </c>
      <c r="F35" s="1032">
        <f t="shared" si="2"/>
        <v>0</v>
      </c>
      <c r="G35" s="1031"/>
      <c r="H35" s="1031"/>
      <c r="I35" s="1031"/>
      <c r="J35" s="1031"/>
    </row>
    <row r="36" spans="1:10" ht="16.5">
      <c r="A36" s="1030">
        <v>3</v>
      </c>
      <c r="B36" s="985" t="s">
        <v>730</v>
      </c>
      <c r="C36" s="1031"/>
      <c r="D36" s="1031"/>
      <c r="E36" s="1032">
        <f t="shared" si="2"/>
        <v>0</v>
      </c>
      <c r="F36" s="1032">
        <f t="shared" si="2"/>
        <v>0</v>
      </c>
      <c r="G36" s="1031"/>
      <c r="H36" s="1031"/>
      <c r="I36" s="1031"/>
      <c r="J36" s="1031"/>
    </row>
    <row r="37" spans="1:10" ht="16.5">
      <c r="A37" s="1030">
        <v>4</v>
      </c>
      <c r="B37" s="985" t="s">
        <v>733</v>
      </c>
      <c r="C37" s="1031"/>
      <c r="D37" s="1031"/>
      <c r="E37" s="1032">
        <f t="shared" si="2"/>
        <v>0</v>
      </c>
      <c r="F37" s="1032">
        <f t="shared" si="2"/>
        <v>0</v>
      </c>
      <c r="G37" s="1031"/>
      <c r="H37" s="1031"/>
      <c r="I37" s="1031"/>
      <c r="J37" s="1031"/>
    </row>
    <row r="38" spans="1:10" ht="16.5">
      <c r="A38" s="1030">
        <v>5</v>
      </c>
      <c r="B38" s="985" t="s">
        <v>731</v>
      </c>
      <c r="C38" s="1031"/>
      <c r="D38" s="1031"/>
      <c r="E38" s="1032">
        <f t="shared" si="2"/>
        <v>0</v>
      </c>
      <c r="F38" s="1032">
        <f t="shared" si="2"/>
        <v>0</v>
      </c>
      <c r="G38" s="1031"/>
      <c r="H38" s="1031"/>
      <c r="I38" s="1031"/>
      <c r="J38" s="1031"/>
    </row>
    <row r="39" spans="1:10" ht="16.5">
      <c r="A39" s="1030">
        <v>6</v>
      </c>
      <c r="B39" s="985" t="s">
        <v>732</v>
      </c>
      <c r="C39" s="1031"/>
      <c r="D39" s="1031"/>
      <c r="E39" s="1032">
        <f t="shared" si="2"/>
        <v>0</v>
      </c>
      <c r="F39" s="1032">
        <f t="shared" si="2"/>
        <v>0</v>
      </c>
      <c r="G39" s="1031"/>
      <c r="H39" s="1031"/>
      <c r="I39" s="1031"/>
      <c r="J39" s="1031"/>
    </row>
    <row r="40" spans="1:10" s="1021" customFormat="1" ht="33">
      <c r="A40" s="1027" t="s">
        <v>555</v>
      </c>
      <c r="B40" s="1033" t="s">
        <v>677</v>
      </c>
      <c r="C40" s="1029">
        <f>SUM(C41:C46)</f>
        <v>0</v>
      </c>
      <c r="D40" s="1029">
        <f aca="true" t="shared" si="6" ref="D40:I40">SUM(D41:D46)</f>
        <v>0</v>
      </c>
      <c r="E40" s="1029">
        <f t="shared" si="6"/>
        <v>0</v>
      </c>
      <c r="F40" s="1029">
        <f t="shared" si="6"/>
        <v>0</v>
      </c>
      <c r="G40" s="1029">
        <f t="shared" si="6"/>
        <v>0</v>
      </c>
      <c r="H40" s="1029">
        <f t="shared" si="6"/>
        <v>0</v>
      </c>
      <c r="I40" s="1029">
        <f t="shared" si="6"/>
        <v>0</v>
      </c>
      <c r="J40" s="1029">
        <f>SUM(J41:J46)</f>
        <v>0</v>
      </c>
    </row>
    <row r="41" spans="1:10" ht="16.5">
      <c r="A41" s="1030">
        <v>1</v>
      </c>
      <c r="B41" s="985" t="s">
        <v>734</v>
      </c>
      <c r="C41" s="1031"/>
      <c r="D41" s="1031"/>
      <c r="E41" s="1032">
        <f>G41+I41</f>
        <v>0</v>
      </c>
      <c r="F41" s="1032">
        <f t="shared" si="2"/>
        <v>0</v>
      </c>
      <c r="G41" s="1031"/>
      <c r="H41" s="1031"/>
      <c r="I41" s="1031"/>
      <c r="J41" s="1031"/>
    </row>
    <row r="42" spans="1:10" ht="16.5">
      <c r="A42" s="1030">
        <v>2</v>
      </c>
      <c r="B42" s="985" t="s">
        <v>735</v>
      </c>
      <c r="C42" s="1031"/>
      <c r="D42" s="1031"/>
      <c r="E42" s="1032">
        <f t="shared" si="2"/>
        <v>0</v>
      </c>
      <c r="F42" s="1032">
        <f t="shared" si="2"/>
        <v>0</v>
      </c>
      <c r="G42" s="1031"/>
      <c r="H42" s="1031"/>
      <c r="I42" s="1031"/>
      <c r="J42" s="1031"/>
    </row>
    <row r="43" spans="1:10" ht="16.5">
      <c r="A43" s="1030">
        <v>3</v>
      </c>
      <c r="B43" s="985" t="s">
        <v>736</v>
      </c>
      <c r="C43" s="1031"/>
      <c r="D43" s="1031"/>
      <c r="E43" s="1032">
        <f t="shared" si="2"/>
        <v>0</v>
      </c>
      <c r="F43" s="1032">
        <f t="shared" si="2"/>
        <v>0</v>
      </c>
      <c r="G43" s="1031"/>
      <c r="H43" s="1031"/>
      <c r="I43" s="1031"/>
      <c r="J43" s="1031"/>
    </row>
    <row r="44" spans="1:10" ht="16.5">
      <c r="A44" s="1030">
        <v>4</v>
      </c>
      <c r="B44" s="985" t="s">
        <v>737</v>
      </c>
      <c r="C44" s="1031"/>
      <c r="D44" s="1031"/>
      <c r="E44" s="1032">
        <f t="shared" si="2"/>
        <v>0</v>
      </c>
      <c r="F44" s="1032">
        <f t="shared" si="2"/>
        <v>0</v>
      </c>
      <c r="G44" s="1031"/>
      <c r="H44" s="1031"/>
      <c r="I44" s="1031"/>
      <c r="J44" s="1031"/>
    </row>
    <row r="45" spans="1:10" ht="16.5">
      <c r="A45" s="1030">
        <v>5</v>
      </c>
      <c r="B45" s="985" t="s">
        <v>738</v>
      </c>
      <c r="C45" s="1031"/>
      <c r="D45" s="1031"/>
      <c r="E45" s="1032">
        <f t="shared" si="2"/>
        <v>0</v>
      </c>
      <c r="F45" s="1032">
        <f t="shared" si="2"/>
        <v>0</v>
      </c>
      <c r="G45" s="1031"/>
      <c r="H45" s="1031"/>
      <c r="I45" s="1031"/>
      <c r="J45" s="1031"/>
    </row>
    <row r="46" spans="1:10" ht="16.5">
      <c r="A46" s="1030">
        <v>6</v>
      </c>
      <c r="B46" s="985" t="s">
        <v>739</v>
      </c>
      <c r="C46" s="1031"/>
      <c r="D46" s="1031"/>
      <c r="E46" s="1032">
        <f t="shared" si="2"/>
        <v>0</v>
      </c>
      <c r="F46" s="1032">
        <f t="shared" si="2"/>
        <v>0</v>
      </c>
      <c r="G46" s="1031"/>
      <c r="H46" s="1031"/>
      <c r="I46" s="1031"/>
      <c r="J46" s="1031"/>
    </row>
    <row r="47" spans="1:10" s="1021" customFormat="1" ht="33">
      <c r="A47" s="1027" t="s">
        <v>788</v>
      </c>
      <c r="B47" s="1033" t="s">
        <v>678</v>
      </c>
      <c r="C47" s="1029">
        <f aca="true" t="shared" si="7" ref="C47:J47">SUM(C48:C53)</f>
        <v>0</v>
      </c>
      <c r="D47" s="1029">
        <f t="shared" si="7"/>
        <v>0</v>
      </c>
      <c r="E47" s="1029">
        <f t="shared" si="7"/>
        <v>0</v>
      </c>
      <c r="F47" s="1029">
        <f t="shared" si="7"/>
        <v>0</v>
      </c>
      <c r="G47" s="1029">
        <f t="shared" si="7"/>
        <v>0</v>
      </c>
      <c r="H47" s="1029">
        <f t="shared" si="7"/>
        <v>0</v>
      </c>
      <c r="I47" s="1029">
        <f t="shared" si="7"/>
        <v>0</v>
      </c>
      <c r="J47" s="1029">
        <f t="shared" si="7"/>
        <v>0</v>
      </c>
    </row>
    <row r="48" spans="1:10" ht="16.5">
      <c r="A48" s="1030">
        <v>1</v>
      </c>
      <c r="B48" s="985" t="s">
        <v>740</v>
      </c>
      <c r="C48" s="1031"/>
      <c r="D48" s="1031"/>
      <c r="E48" s="1032">
        <f>G48+I48</f>
        <v>0</v>
      </c>
      <c r="F48" s="1032">
        <f t="shared" si="2"/>
        <v>0</v>
      </c>
      <c r="G48" s="1031"/>
      <c r="H48" s="1031"/>
      <c r="I48" s="1031"/>
      <c r="J48" s="1031"/>
    </row>
    <row r="49" spans="1:10" ht="16.5">
      <c r="A49" s="1030">
        <v>2</v>
      </c>
      <c r="B49" s="985" t="s">
        <v>741</v>
      </c>
      <c r="C49" s="1031"/>
      <c r="D49" s="1031"/>
      <c r="E49" s="1032">
        <f t="shared" si="2"/>
        <v>0</v>
      </c>
      <c r="F49" s="1032">
        <f t="shared" si="2"/>
        <v>0</v>
      </c>
      <c r="G49" s="1031"/>
      <c r="H49" s="1031"/>
      <c r="I49" s="1031"/>
      <c r="J49" s="1031"/>
    </row>
    <row r="50" spans="1:10" ht="16.5">
      <c r="A50" s="1030">
        <v>3</v>
      </c>
      <c r="B50" s="985" t="s">
        <v>742</v>
      </c>
      <c r="C50" s="1031"/>
      <c r="D50" s="1031"/>
      <c r="E50" s="1032">
        <f t="shared" si="2"/>
        <v>0</v>
      </c>
      <c r="F50" s="1032">
        <f t="shared" si="2"/>
        <v>0</v>
      </c>
      <c r="G50" s="1031"/>
      <c r="H50" s="1031"/>
      <c r="I50" s="1031"/>
      <c r="J50" s="1031"/>
    </row>
    <row r="51" spans="1:10" ht="16.5">
      <c r="A51" s="1030">
        <v>4</v>
      </c>
      <c r="B51" s="985" t="s">
        <v>743</v>
      </c>
      <c r="C51" s="1031"/>
      <c r="D51" s="1031"/>
      <c r="E51" s="1032">
        <f t="shared" si="2"/>
        <v>0</v>
      </c>
      <c r="F51" s="1032">
        <f t="shared" si="2"/>
        <v>0</v>
      </c>
      <c r="G51" s="1031"/>
      <c r="H51" s="1031"/>
      <c r="I51" s="1031"/>
      <c r="J51" s="1031"/>
    </row>
    <row r="52" spans="1:10" ht="16.5">
      <c r="A52" s="1030">
        <v>5</v>
      </c>
      <c r="B52" s="985" t="s">
        <v>744</v>
      </c>
      <c r="C52" s="1031"/>
      <c r="D52" s="1031"/>
      <c r="E52" s="1032">
        <f t="shared" si="2"/>
        <v>0</v>
      </c>
      <c r="F52" s="1032">
        <f t="shared" si="2"/>
        <v>0</v>
      </c>
      <c r="G52" s="1031"/>
      <c r="H52" s="1031"/>
      <c r="I52" s="1031"/>
      <c r="J52" s="1031"/>
    </row>
    <row r="53" spans="1:10" ht="16.5">
      <c r="A53" s="1030">
        <v>6</v>
      </c>
      <c r="B53" s="985" t="s">
        <v>745</v>
      </c>
      <c r="C53" s="1031"/>
      <c r="D53" s="1031"/>
      <c r="E53" s="1032">
        <f t="shared" si="2"/>
        <v>0</v>
      </c>
      <c r="F53" s="1032">
        <f t="shared" si="2"/>
        <v>0</v>
      </c>
      <c r="G53" s="1031"/>
      <c r="H53" s="1031"/>
      <c r="I53" s="1031"/>
      <c r="J53" s="1031"/>
    </row>
    <row r="54" spans="1:10" s="1021" customFormat="1" ht="33">
      <c r="A54" s="1027" t="s">
        <v>789</v>
      </c>
      <c r="B54" s="1033" t="s">
        <v>679</v>
      </c>
      <c r="C54" s="1029">
        <f>SUM(C55:C62)</f>
        <v>0</v>
      </c>
      <c r="D54" s="1029">
        <f aca="true" t="shared" si="8" ref="D54:J54">SUM(D55:D62)</f>
        <v>0</v>
      </c>
      <c r="E54" s="1029">
        <f t="shared" si="8"/>
        <v>0</v>
      </c>
      <c r="F54" s="1029">
        <f t="shared" si="8"/>
        <v>0</v>
      </c>
      <c r="G54" s="1029">
        <f t="shared" si="8"/>
        <v>0</v>
      </c>
      <c r="H54" s="1029">
        <f t="shared" si="8"/>
        <v>0</v>
      </c>
      <c r="I54" s="1029">
        <f t="shared" si="8"/>
        <v>0</v>
      </c>
      <c r="J54" s="1029">
        <f t="shared" si="8"/>
        <v>0</v>
      </c>
    </row>
    <row r="55" spans="1:10" ht="16.5">
      <c r="A55" s="1030">
        <v>1</v>
      </c>
      <c r="B55" s="985" t="s">
        <v>746</v>
      </c>
      <c r="C55" s="1031"/>
      <c r="D55" s="1031"/>
      <c r="E55" s="1032">
        <f t="shared" si="2"/>
        <v>0</v>
      </c>
      <c r="F55" s="1032">
        <f t="shared" si="2"/>
        <v>0</v>
      </c>
      <c r="G55" s="1031"/>
      <c r="H55" s="1031"/>
      <c r="I55" s="1031"/>
      <c r="J55" s="1031"/>
    </row>
    <row r="56" spans="1:10" ht="16.5">
      <c r="A56" s="1030">
        <v>2</v>
      </c>
      <c r="B56" s="985" t="s">
        <v>747</v>
      </c>
      <c r="C56" s="1031"/>
      <c r="D56" s="1031"/>
      <c r="E56" s="1032">
        <f t="shared" si="2"/>
        <v>0</v>
      </c>
      <c r="F56" s="1032">
        <f t="shared" si="2"/>
        <v>0</v>
      </c>
      <c r="G56" s="1031"/>
      <c r="H56" s="1031"/>
      <c r="I56" s="1031"/>
      <c r="J56" s="1031"/>
    </row>
    <row r="57" spans="1:10" ht="16.5">
      <c r="A57" s="1030">
        <v>3</v>
      </c>
      <c r="B57" s="985" t="s">
        <v>748</v>
      </c>
      <c r="C57" s="1031"/>
      <c r="D57" s="1031"/>
      <c r="E57" s="1032">
        <f t="shared" si="2"/>
        <v>0</v>
      </c>
      <c r="F57" s="1032">
        <f t="shared" si="2"/>
        <v>0</v>
      </c>
      <c r="G57" s="1031"/>
      <c r="H57" s="1031"/>
      <c r="I57" s="1031"/>
      <c r="J57" s="1031"/>
    </row>
    <row r="58" spans="1:10" ht="16.5">
      <c r="A58" s="1030">
        <v>4</v>
      </c>
      <c r="B58" s="985" t="s">
        <v>749</v>
      </c>
      <c r="C58" s="1031"/>
      <c r="D58" s="1031"/>
      <c r="E58" s="1032">
        <f t="shared" si="2"/>
        <v>0</v>
      </c>
      <c r="F58" s="1032">
        <f t="shared" si="2"/>
        <v>0</v>
      </c>
      <c r="G58" s="1031"/>
      <c r="H58" s="1031"/>
      <c r="I58" s="1031"/>
      <c r="J58" s="1031"/>
    </row>
    <row r="59" spans="1:10" ht="16.5">
      <c r="A59" s="1030">
        <v>5</v>
      </c>
      <c r="B59" s="985" t="s">
        <v>750</v>
      </c>
      <c r="C59" s="1031"/>
      <c r="D59" s="1031"/>
      <c r="E59" s="1032">
        <f t="shared" si="2"/>
        <v>0</v>
      </c>
      <c r="F59" s="1032">
        <f t="shared" si="2"/>
        <v>0</v>
      </c>
      <c r="G59" s="1031"/>
      <c r="H59" s="1031"/>
      <c r="I59" s="1031"/>
      <c r="J59" s="1031"/>
    </row>
    <row r="60" spans="1:10" ht="16.5">
      <c r="A60" s="1030">
        <v>6</v>
      </c>
      <c r="B60" s="985" t="s">
        <v>751</v>
      </c>
      <c r="C60" s="1031"/>
      <c r="D60" s="1031"/>
      <c r="E60" s="1032">
        <f t="shared" si="2"/>
        <v>0</v>
      </c>
      <c r="F60" s="1032">
        <f t="shared" si="2"/>
        <v>0</v>
      </c>
      <c r="G60" s="1031"/>
      <c r="H60" s="1031"/>
      <c r="I60" s="1031"/>
      <c r="J60" s="1031"/>
    </row>
    <row r="61" spans="1:10" ht="16.5">
      <c r="A61" s="1030">
        <v>7</v>
      </c>
      <c r="B61" s="985" t="s">
        <v>752</v>
      </c>
      <c r="C61" s="1031"/>
      <c r="D61" s="1031"/>
      <c r="E61" s="1032">
        <f t="shared" si="2"/>
        <v>0</v>
      </c>
      <c r="F61" s="1032">
        <f t="shared" si="2"/>
        <v>0</v>
      </c>
      <c r="G61" s="1031"/>
      <c r="H61" s="1031"/>
      <c r="I61" s="1031"/>
      <c r="J61" s="1031"/>
    </row>
    <row r="62" spans="1:10" ht="16.5">
      <c r="A62" s="1030">
        <v>8</v>
      </c>
      <c r="B62" s="985" t="s">
        <v>753</v>
      </c>
      <c r="C62" s="1031"/>
      <c r="D62" s="1031"/>
      <c r="E62" s="1032">
        <f t="shared" si="2"/>
        <v>0</v>
      </c>
      <c r="F62" s="1032">
        <f t="shared" si="2"/>
        <v>0</v>
      </c>
      <c r="G62" s="1031"/>
      <c r="H62" s="1031"/>
      <c r="I62" s="1031"/>
      <c r="J62" s="1031"/>
    </row>
    <row r="63" spans="1:10" s="1021" customFormat="1" ht="33">
      <c r="A63" s="1027" t="s">
        <v>790</v>
      </c>
      <c r="B63" s="1033" t="s">
        <v>680</v>
      </c>
      <c r="C63" s="1029">
        <f aca="true" t="shared" si="9" ref="C63:J63">SUM(C64:C69)</f>
        <v>0</v>
      </c>
      <c r="D63" s="1029">
        <f t="shared" si="9"/>
        <v>0</v>
      </c>
      <c r="E63" s="1029">
        <f t="shared" si="9"/>
        <v>0</v>
      </c>
      <c r="F63" s="1029">
        <f t="shared" si="9"/>
        <v>0</v>
      </c>
      <c r="G63" s="1029">
        <f t="shared" si="9"/>
        <v>0</v>
      </c>
      <c r="H63" s="1029">
        <f t="shared" si="9"/>
        <v>0</v>
      </c>
      <c r="I63" s="1029">
        <f t="shared" si="9"/>
        <v>0</v>
      </c>
      <c r="J63" s="1029">
        <f t="shared" si="9"/>
        <v>0</v>
      </c>
    </row>
    <row r="64" spans="1:10" ht="16.5">
      <c r="A64" s="1030">
        <v>1</v>
      </c>
      <c r="B64" s="985" t="s">
        <v>754</v>
      </c>
      <c r="C64" s="1031"/>
      <c r="D64" s="1031"/>
      <c r="E64" s="1032">
        <f t="shared" si="2"/>
        <v>0</v>
      </c>
      <c r="F64" s="1032">
        <f t="shared" si="2"/>
        <v>0</v>
      </c>
      <c r="G64" s="1031"/>
      <c r="H64" s="1031"/>
      <c r="I64" s="1031"/>
      <c r="J64" s="1031"/>
    </row>
    <row r="65" spans="1:10" ht="16.5">
      <c r="A65" s="1030">
        <v>2</v>
      </c>
      <c r="B65" s="985" t="s">
        <v>755</v>
      </c>
      <c r="C65" s="1031"/>
      <c r="D65" s="1031"/>
      <c r="E65" s="1032">
        <f t="shared" si="2"/>
        <v>0</v>
      </c>
      <c r="F65" s="1032">
        <f t="shared" si="2"/>
        <v>0</v>
      </c>
      <c r="G65" s="1031"/>
      <c r="H65" s="1031"/>
      <c r="I65" s="1031"/>
      <c r="J65" s="1031"/>
    </row>
    <row r="66" spans="1:10" ht="16.5">
      <c r="A66" s="1030">
        <v>3</v>
      </c>
      <c r="B66" s="985" t="s">
        <v>756</v>
      </c>
      <c r="C66" s="1031"/>
      <c r="D66" s="1031"/>
      <c r="E66" s="1032">
        <f t="shared" si="2"/>
        <v>0</v>
      </c>
      <c r="F66" s="1032">
        <f t="shared" si="2"/>
        <v>0</v>
      </c>
      <c r="G66" s="1031"/>
      <c r="H66" s="1031"/>
      <c r="I66" s="1031"/>
      <c r="J66" s="1031"/>
    </row>
    <row r="67" spans="1:10" ht="16.5">
      <c r="A67" s="1030">
        <v>4</v>
      </c>
      <c r="B67" s="985" t="s">
        <v>757</v>
      </c>
      <c r="C67" s="1031"/>
      <c r="D67" s="1031"/>
      <c r="E67" s="1032">
        <f t="shared" si="2"/>
        <v>0</v>
      </c>
      <c r="F67" s="1032">
        <f t="shared" si="2"/>
        <v>0</v>
      </c>
      <c r="G67" s="1031"/>
      <c r="H67" s="1031"/>
      <c r="I67" s="1031"/>
      <c r="J67" s="1031"/>
    </row>
    <row r="68" spans="1:10" ht="16.5">
      <c r="A68" s="1030">
        <v>5</v>
      </c>
      <c r="B68" s="985" t="s">
        <v>758</v>
      </c>
      <c r="C68" s="1031"/>
      <c r="D68" s="1031"/>
      <c r="E68" s="1032">
        <f t="shared" si="2"/>
        <v>0</v>
      </c>
      <c r="F68" s="1032">
        <f t="shared" si="2"/>
        <v>0</v>
      </c>
      <c r="G68" s="1031"/>
      <c r="H68" s="1031"/>
      <c r="I68" s="1031"/>
      <c r="J68" s="1031"/>
    </row>
    <row r="69" spans="1:10" ht="16.5">
      <c r="A69" s="1030">
        <v>6</v>
      </c>
      <c r="B69" s="985" t="s">
        <v>759</v>
      </c>
      <c r="C69" s="1031"/>
      <c r="D69" s="1031"/>
      <c r="E69" s="1032">
        <f t="shared" si="2"/>
        <v>0</v>
      </c>
      <c r="F69" s="1032">
        <f t="shared" si="2"/>
        <v>0</v>
      </c>
      <c r="G69" s="1031"/>
      <c r="H69" s="1031"/>
      <c r="I69" s="1031"/>
      <c r="J69" s="1031"/>
    </row>
    <row r="70" spans="1:10" ht="16.5">
      <c r="A70" s="1030">
        <v>7</v>
      </c>
      <c r="B70" s="985" t="s">
        <v>791</v>
      </c>
      <c r="C70" s="1031"/>
      <c r="D70" s="1031"/>
      <c r="E70" s="1032">
        <f t="shared" si="2"/>
        <v>0</v>
      </c>
      <c r="F70" s="1032">
        <f t="shared" si="2"/>
        <v>0</v>
      </c>
      <c r="G70" s="1031"/>
      <c r="H70" s="1031"/>
      <c r="I70" s="1031"/>
      <c r="J70" s="1031"/>
    </row>
    <row r="71" spans="1:10" s="1021" customFormat="1" ht="33">
      <c r="A71" s="1027" t="s">
        <v>792</v>
      </c>
      <c r="B71" s="1033" t="s">
        <v>681</v>
      </c>
      <c r="C71" s="1029">
        <f>SUM(C72:C78)</f>
        <v>0</v>
      </c>
      <c r="D71" s="1029">
        <f aca="true" t="shared" si="10" ref="D71:J71">SUM(D72:D78)</f>
        <v>0</v>
      </c>
      <c r="E71" s="1029">
        <f t="shared" si="10"/>
        <v>0</v>
      </c>
      <c r="F71" s="1029">
        <f t="shared" si="10"/>
        <v>0</v>
      </c>
      <c r="G71" s="1029">
        <f>SUM(G72:G78)</f>
        <v>0</v>
      </c>
      <c r="H71" s="1029">
        <f t="shared" si="10"/>
        <v>0</v>
      </c>
      <c r="I71" s="1029">
        <f t="shared" si="10"/>
        <v>0</v>
      </c>
      <c r="J71" s="1029">
        <f t="shared" si="10"/>
        <v>0</v>
      </c>
    </row>
    <row r="72" spans="1:10" ht="16.5">
      <c r="A72" s="1030">
        <v>1</v>
      </c>
      <c r="B72" s="985" t="s">
        <v>760</v>
      </c>
      <c r="C72" s="1031"/>
      <c r="D72" s="1031"/>
      <c r="E72" s="1032">
        <f t="shared" si="2"/>
        <v>0</v>
      </c>
      <c r="F72" s="1032">
        <f t="shared" si="2"/>
        <v>0</v>
      </c>
      <c r="G72" s="1031"/>
      <c r="H72" s="1031"/>
      <c r="I72" s="1031"/>
      <c r="J72" s="1031"/>
    </row>
    <row r="73" spans="1:10" ht="16.5">
      <c r="A73" s="1030">
        <v>2</v>
      </c>
      <c r="B73" s="985" t="s">
        <v>761</v>
      </c>
      <c r="C73" s="1031"/>
      <c r="D73" s="1031"/>
      <c r="E73" s="1032">
        <f t="shared" si="2"/>
        <v>0</v>
      </c>
      <c r="F73" s="1032">
        <f t="shared" si="2"/>
        <v>0</v>
      </c>
      <c r="G73" s="1031"/>
      <c r="H73" s="1031"/>
      <c r="I73" s="1031"/>
      <c r="J73" s="1031"/>
    </row>
    <row r="74" spans="1:10" ht="16.5">
      <c r="A74" s="1030">
        <v>3</v>
      </c>
      <c r="B74" s="985" t="s">
        <v>762</v>
      </c>
      <c r="C74" s="1031"/>
      <c r="D74" s="1031"/>
      <c r="E74" s="1032">
        <f t="shared" si="2"/>
        <v>0</v>
      </c>
      <c r="F74" s="1032">
        <f t="shared" si="2"/>
        <v>0</v>
      </c>
      <c r="G74" s="1031"/>
      <c r="H74" s="1031"/>
      <c r="I74" s="1031"/>
      <c r="J74" s="1031"/>
    </row>
    <row r="75" spans="1:10" ht="16.5">
      <c r="A75" s="1030">
        <v>4</v>
      </c>
      <c r="B75" s="985" t="s">
        <v>763</v>
      </c>
      <c r="C75" s="1031"/>
      <c r="D75" s="1031"/>
      <c r="E75" s="1032">
        <f t="shared" si="2"/>
        <v>0</v>
      </c>
      <c r="F75" s="1032">
        <f t="shared" si="2"/>
        <v>0</v>
      </c>
      <c r="G75" s="1031"/>
      <c r="H75" s="1031"/>
      <c r="I75" s="1031"/>
      <c r="J75" s="1031"/>
    </row>
    <row r="76" spans="1:10" ht="16.5">
      <c r="A76" s="1030">
        <v>5</v>
      </c>
      <c r="B76" s="985" t="s">
        <v>764</v>
      </c>
      <c r="C76" s="1031"/>
      <c r="D76" s="1031"/>
      <c r="E76" s="1032">
        <f t="shared" si="2"/>
        <v>0</v>
      </c>
      <c r="F76" s="1032">
        <f t="shared" si="2"/>
        <v>0</v>
      </c>
      <c r="G76" s="1031"/>
      <c r="H76" s="1031"/>
      <c r="I76" s="1031"/>
      <c r="J76" s="1031"/>
    </row>
    <row r="77" spans="1:10" ht="16.5">
      <c r="A77" s="1030">
        <v>6</v>
      </c>
      <c r="B77" s="985" t="s">
        <v>765</v>
      </c>
      <c r="C77" s="1031"/>
      <c r="D77" s="1031"/>
      <c r="E77" s="1032">
        <f t="shared" si="2"/>
        <v>0</v>
      </c>
      <c r="F77" s="1032">
        <f t="shared" si="2"/>
        <v>0</v>
      </c>
      <c r="G77" s="1031"/>
      <c r="H77" s="1031"/>
      <c r="I77" s="1031"/>
      <c r="J77" s="1031"/>
    </row>
    <row r="78" spans="1:10" ht="16.5">
      <c r="A78" s="1030">
        <v>7</v>
      </c>
      <c r="B78" s="985" t="s">
        <v>766</v>
      </c>
      <c r="C78" s="1031"/>
      <c r="D78" s="1031"/>
      <c r="E78" s="1032">
        <f t="shared" si="2"/>
        <v>0</v>
      </c>
      <c r="F78" s="1032">
        <f t="shared" si="2"/>
        <v>0</v>
      </c>
      <c r="G78" s="1031"/>
      <c r="H78" s="1031"/>
      <c r="I78" s="1031"/>
      <c r="J78" s="1031"/>
    </row>
    <row r="79" spans="1:10" s="1021" customFormat="1" ht="33">
      <c r="A79" s="1027" t="s">
        <v>792</v>
      </c>
      <c r="B79" s="1033" t="s">
        <v>682</v>
      </c>
      <c r="C79" s="1029">
        <f aca="true" t="shared" si="11" ref="C79:J79">SUM(C80:C82)</f>
        <v>0</v>
      </c>
      <c r="D79" s="1029">
        <f t="shared" si="11"/>
        <v>0</v>
      </c>
      <c r="E79" s="1029">
        <f t="shared" si="11"/>
        <v>0</v>
      </c>
      <c r="F79" s="1029">
        <f t="shared" si="11"/>
        <v>0</v>
      </c>
      <c r="G79" s="1029">
        <f t="shared" si="11"/>
        <v>0</v>
      </c>
      <c r="H79" s="1029">
        <f t="shared" si="11"/>
        <v>0</v>
      </c>
      <c r="I79" s="1029">
        <f t="shared" si="11"/>
        <v>0</v>
      </c>
      <c r="J79" s="1029">
        <f t="shared" si="11"/>
        <v>0</v>
      </c>
    </row>
    <row r="80" spans="1:10" ht="16.5">
      <c r="A80" s="1030">
        <v>1</v>
      </c>
      <c r="B80" s="985" t="s">
        <v>769</v>
      </c>
      <c r="C80" s="1031"/>
      <c r="D80" s="1031"/>
      <c r="E80" s="1032">
        <f aca="true" t="shared" si="12" ref="E80:F82">G80+I80</f>
        <v>0</v>
      </c>
      <c r="F80" s="1032">
        <f t="shared" si="12"/>
        <v>0</v>
      </c>
      <c r="G80" s="1031"/>
      <c r="H80" s="1031"/>
      <c r="I80" s="1031"/>
      <c r="J80" s="1031"/>
    </row>
    <row r="81" spans="1:10" ht="16.5">
      <c r="A81" s="1030">
        <v>2</v>
      </c>
      <c r="B81" s="985" t="s">
        <v>767</v>
      </c>
      <c r="C81" s="1031"/>
      <c r="D81" s="1031"/>
      <c r="E81" s="1032">
        <f t="shared" si="12"/>
        <v>0</v>
      </c>
      <c r="F81" s="1032">
        <f t="shared" si="12"/>
        <v>0</v>
      </c>
      <c r="G81" s="1031"/>
      <c r="H81" s="1031"/>
      <c r="I81" s="1031"/>
      <c r="J81" s="1031"/>
    </row>
    <row r="82" spans="1:10" ht="16.5">
      <c r="A82" s="1030">
        <v>3</v>
      </c>
      <c r="B82" s="985" t="s">
        <v>768</v>
      </c>
      <c r="C82" s="1031"/>
      <c r="D82" s="1031"/>
      <c r="E82" s="1032">
        <f t="shared" si="12"/>
        <v>0</v>
      </c>
      <c r="F82" s="1032">
        <f t="shared" si="12"/>
        <v>0</v>
      </c>
      <c r="G82" s="1031"/>
      <c r="H82" s="1031"/>
      <c r="I82" s="1031"/>
      <c r="J82" s="1031"/>
    </row>
    <row r="83" ht="20.25" customHeight="1">
      <c r="A83" s="1035"/>
    </row>
    <row r="84" spans="7:10" ht="16.5">
      <c r="G84" s="1813" t="s">
        <v>794</v>
      </c>
      <c r="H84" s="1813"/>
      <c r="I84" s="1813"/>
      <c r="J84" s="1813"/>
    </row>
    <row r="85" spans="1:10" s="1021" customFormat="1" ht="16.5">
      <c r="A85" s="1806" t="s">
        <v>558</v>
      </c>
      <c r="B85" s="1806"/>
      <c r="C85" s="1806"/>
      <c r="G85" s="1806" t="s">
        <v>770</v>
      </c>
      <c r="H85" s="1806"/>
      <c r="I85" s="1806"/>
      <c r="J85" s="1806"/>
    </row>
    <row r="86" spans="1:10" s="1021" customFormat="1" ht="16.5">
      <c r="A86" s="1022"/>
      <c r="G86" s="1806" t="s">
        <v>771</v>
      </c>
      <c r="H86" s="1806"/>
      <c r="I86" s="1806"/>
      <c r="J86" s="1806"/>
    </row>
    <row r="92" spans="1:10" s="1021" customFormat="1" ht="16.5">
      <c r="A92" s="1806" t="s">
        <v>670</v>
      </c>
      <c r="B92" s="1806"/>
      <c r="C92" s="1806"/>
      <c r="G92" s="1806" t="s">
        <v>707</v>
      </c>
      <c r="H92" s="1806"/>
      <c r="I92" s="1806"/>
      <c r="J92" s="1806"/>
    </row>
  </sheetData>
  <sheetProtection/>
  <mergeCells count="20">
    <mergeCell ref="A11:B11"/>
    <mergeCell ref="G84:J84"/>
    <mergeCell ref="A85:C85"/>
    <mergeCell ref="G85:J85"/>
    <mergeCell ref="G86:J86"/>
    <mergeCell ref="A92:C92"/>
    <mergeCell ref="G92:J92"/>
    <mergeCell ref="H7:J7"/>
    <mergeCell ref="A8:A9"/>
    <mergeCell ref="B8:B9"/>
    <mergeCell ref="C8:D8"/>
    <mergeCell ref="E8:F8"/>
    <mergeCell ref="G8:H8"/>
    <mergeCell ref="I8:J8"/>
    <mergeCell ref="A1:E1"/>
    <mergeCell ref="F1:J1"/>
    <mergeCell ref="A2:E2"/>
    <mergeCell ref="F2:J2"/>
    <mergeCell ref="A5:J5"/>
    <mergeCell ref="A6:J6"/>
  </mergeCells>
  <printOptions horizontalCentered="1"/>
  <pageMargins left="0.54" right="0.45" top="0.4" bottom="0.39" header="0.31496062992125984" footer="0.31496062992125984"/>
  <pageSetup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123" t="s">
        <v>117</v>
      </c>
      <c r="B1" s="1123"/>
      <c r="C1" s="1123"/>
      <c r="D1" s="1177" t="s">
        <v>464</v>
      </c>
      <c r="E1" s="1177"/>
      <c r="F1" s="1177"/>
      <c r="G1" s="1177"/>
      <c r="H1" s="1177"/>
      <c r="I1" s="1177"/>
      <c r="J1" s="1181" t="s">
        <v>465</v>
      </c>
      <c r="K1" s="1182"/>
      <c r="L1" s="1182"/>
    </row>
    <row r="2" spans="1:13" ht="15.75" customHeight="1">
      <c r="A2" s="1183" t="s">
        <v>410</v>
      </c>
      <c r="B2" s="1183"/>
      <c r="C2" s="1183"/>
      <c r="D2" s="1177"/>
      <c r="E2" s="1177"/>
      <c r="F2" s="1177"/>
      <c r="G2" s="1177"/>
      <c r="H2" s="1177"/>
      <c r="I2" s="1177"/>
      <c r="J2" s="1182" t="s">
        <v>411</v>
      </c>
      <c r="K2" s="1182"/>
      <c r="L2" s="1182"/>
      <c r="M2" s="142"/>
    </row>
    <row r="3" spans="1:13" ht="15.75" customHeight="1">
      <c r="A3" s="1109" t="s">
        <v>362</v>
      </c>
      <c r="B3" s="1109"/>
      <c r="C3" s="1109"/>
      <c r="D3" s="1177"/>
      <c r="E3" s="1177"/>
      <c r="F3" s="1177"/>
      <c r="G3" s="1177"/>
      <c r="H3" s="1177"/>
      <c r="I3" s="1177"/>
      <c r="J3" s="1181" t="s">
        <v>466</v>
      </c>
      <c r="K3" s="1181"/>
      <c r="L3" s="1181"/>
      <c r="M3" s="46"/>
    </row>
    <row r="4" spans="1:13" ht="15.75" customHeight="1">
      <c r="A4" s="1180" t="s">
        <v>364</v>
      </c>
      <c r="B4" s="1180"/>
      <c r="C4" s="1180"/>
      <c r="D4" s="1179"/>
      <c r="E4" s="1179"/>
      <c r="F4" s="1179"/>
      <c r="G4" s="1179"/>
      <c r="H4" s="1179"/>
      <c r="I4" s="1179"/>
      <c r="J4" s="1182" t="s">
        <v>412</v>
      </c>
      <c r="K4" s="1182"/>
      <c r="L4" s="1182"/>
      <c r="M4" s="142"/>
    </row>
    <row r="5" spans="1:13" ht="15.75">
      <c r="A5" s="143"/>
      <c r="B5" s="143"/>
      <c r="C5" s="43"/>
      <c r="D5" s="43"/>
      <c r="E5" s="43"/>
      <c r="F5" s="43"/>
      <c r="G5" s="43"/>
      <c r="H5" s="43"/>
      <c r="I5" s="43"/>
      <c r="J5" s="1178" t="s">
        <v>8</v>
      </c>
      <c r="K5" s="1178"/>
      <c r="L5" s="1178"/>
      <c r="M5" s="142"/>
    </row>
    <row r="6" spans="1:14" ht="15.75">
      <c r="A6" s="1186" t="s">
        <v>72</v>
      </c>
      <c r="B6" s="1187"/>
      <c r="C6" s="1136" t="s">
        <v>413</v>
      </c>
      <c r="D6" s="1176" t="s">
        <v>414</v>
      </c>
      <c r="E6" s="1176"/>
      <c r="F6" s="1176"/>
      <c r="G6" s="1176"/>
      <c r="H6" s="1176"/>
      <c r="I6" s="1176"/>
      <c r="J6" s="1120" t="s">
        <v>115</v>
      </c>
      <c r="K6" s="1120"/>
      <c r="L6" s="1120"/>
      <c r="M6" s="1174" t="s">
        <v>415</v>
      </c>
      <c r="N6" s="1175" t="s">
        <v>416</v>
      </c>
    </row>
    <row r="7" spans="1:14" ht="15.75" customHeight="1">
      <c r="A7" s="1188"/>
      <c r="B7" s="1189"/>
      <c r="C7" s="1136"/>
      <c r="D7" s="1176" t="s">
        <v>7</v>
      </c>
      <c r="E7" s="1176"/>
      <c r="F7" s="1176"/>
      <c r="G7" s="1176"/>
      <c r="H7" s="1176"/>
      <c r="I7" s="1176"/>
      <c r="J7" s="1120"/>
      <c r="K7" s="1120"/>
      <c r="L7" s="1120"/>
      <c r="M7" s="1174"/>
      <c r="N7" s="1175"/>
    </row>
    <row r="8" spans="1:14" s="82" customFormat="1" ht="31.5" customHeight="1">
      <c r="A8" s="1188"/>
      <c r="B8" s="1189"/>
      <c r="C8" s="1136"/>
      <c r="D8" s="1120" t="s">
        <v>113</v>
      </c>
      <c r="E8" s="1120" t="s">
        <v>114</v>
      </c>
      <c r="F8" s="1120"/>
      <c r="G8" s="1120"/>
      <c r="H8" s="1120"/>
      <c r="I8" s="1120"/>
      <c r="J8" s="1120"/>
      <c r="K8" s="1120"/>
      <c r="L8" s="1120"/>
      <c r="M8" s="1174"/>
      <c r="N8" s="1175"/>
    </row>
    <row r="9" spans="1:14" s="82" customFormat="1" ht="15.75" customHeight="1">
      <c r="A9" s="1188"/>
      <c r="B9" s="1189"/>
      <c r="C9" s="1136"/>
      <c r="D9" s="1120"/>
      <c r="E9" s="1120" t="s">
        <v>116</v>
      </c>
      <c r="F9" s="1120" t="s">
        <v>7</v>
      </c>
      <c r="G9" s="1120"/>
      <c r="H9" s="1120"/>
      <c r="I9" s="1120"/>
      <c r="J9" s="1120" t="s">
        <v>7</v>
      </c>
      <c r="K9" s="1120"/>
      <c r="L9" s="1120"/>
      <c r="M9" s="1174"/>
      <c r="N9" s="1175"/>
    </row>
    <row r="10" spans="1:14" s="82" customFormat="1" ht="86.25" customHeight="1">
      <c r="A10" s="1190"/>
      <c r="B10" s="1191"/>
      <c r="C10" s="1136"/>
      <c r="D10" s="1120"/>
      <c r="E10" s="1120"/>
      <c r="F10" s="113" t="s">
        <v>24</v>
      </c>
      <c r="G10" s="113" t="s">
        <v>26</v>
      </c>
      <c r="H10" s="113" t="s">
        <v>18</v>
      </c>
      <c r="I10" s="113" t="s">
        <v>25</v>
      </c>
      <c r="J10" s="113" t="s">
        <v>17</v>
      </c>
      <c r="K10" s="113" t="s">
        <v>22</v>
      </c>
      <c r="L10" s="113" t="s">
        <v>23</v>
      </c>
      <c r="M10" s="1174"/>
      <c r="N10" s="1175"/>
    </row>
    <row r="11" spans="1:32" ht="13.5" customHeight="1">
      <c r="A11" s="1200" t="s">
        <v>5</v>
      </c>
      <c r="B11" s="1201"/>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1194" t="s">
        <v>407</v>
      </c>
      <c r="B12" s="1195"/>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192" t="s">
        <v>363</v>
      </c>
      <c r="B13" s="1193"/>
      <c r="C13" s="148">
        <v>59</v>
      </c>
      <c r="D13" s="148">
        <v>43</v>
      </c>
      <c r="E13" s="148">
        <v>0</v>
      </c>
      <c r="F13" s="148">
        <v>5</v>
      </c>
      <c r="G13" s="148">
        <v>2</v>
      </c>
      <c r="H13" s="148">
        <v>7</v>
      </c>
      <c r="I13" s="148">
        <v>2</v>
      </c>
      <c r="J13" s="148">
        <v>10</v>
      </c>
      <c r="K13" s="148">
        <v>44</v>
      </c>
      <c r="L13" s="148">
        <v>5</v>
      </c>
      <c r="M13" s="145"/>
      <c r="N13" s="146"/>
    </row>
    <row r="14" spans="1:37" s="61" customFormat="1" ht="16.5" customHeight="1">
      <c r="A14" s="1198" t="s">
        <v>37</v>
      </c>
      <c r="B14" s="1199"/>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'[2]kiem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'[2]kiem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f>'[2]kiem tra du lieu'!$B$8</f>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f>'[2]kiem tra du lieu'!$B$9</f>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f>'[2]kiem tra du lieu'!$B$10</f>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f>'[2]kiem tra du lieu'!$B$11</f>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f>'[2]kiem tra du lieu'!$B$12</f>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f>'[2]kiem tra du lieu'!$B$13</f>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f>'[2]kiem tra du lieu'!$B$14</f>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f>'[2]kiem tra du lieu'!$B$15</f>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f>'[2]kiem tra du lieu'!$B$16</f>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f>'[2]kiem tra du lieu'!$B$17</f>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f>'[2]kiem tra du lieu'!$B$18</f>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1114" t="s">
        <v>467</v>
      </c>
      <c r="B29" s="1202"/>
      <c r="C29" s="1202"/>
      <c r="D29" s="1202"/>
      <c r="E29" s="167"/>
      <c r="F29" s="167"/>
      <c r="G29" s="167"/>
      <c r="H29" s="1184" t="s">
        <v>417</v>
      </c>
      <c r="I29" s="1184"/>
      <c r="J29" s="1184"/>
      <c r="K29" s="1184"/>
      <c r="L29" s="1184"/>
      <c r="M29" s="168"/>
    </row>
    <row r="30" spans="1:12" ht="18.75">
      <c r="A30" s="1202"/>
      <c r="B30" s="1202"/>
      <c r="C30" s="1202"/>
      <c r="D30" s="1202"/>
      <c r="E30" s="167"/>
      <c r="F30" s="167"/>
      <c r="G30" s="167"/>
      <c r="H30" s="1185" t="s">
        <v>418</v>
      </c>
      <c r="I30" s="1185"/>
      <c r="J30" s="1185"/>
      <c r="K30" s="1185"/>
      <c r="L30" s="1185"/>
    </row>
    <row r="31" spans="1:12" s="41" customFormat="1" ht="16.5" customHeight="1">
      <c r="A31" s="1111"/>
      <c r="B31" s="1111"/>
      <c r="C31" s="1111"/>
      <c r="D31" s="1111"/>
      <c r="E31" s="169"/>
      <c r="F31" s="169"/>
      <c r="G31" s="169"/>
      <c r="H31" s="1112"/>
      <c r="I31" s="1112"/>
      <c r="J31" s="1112"/>
      <c r="K31" s="1112"/>
      <c r="L31" s="1112"/>
    </row>
    <row r="32" spans="1:12" ht="18.75">
      <c r="A32" s="98"/>
      <c r="B32" s="1111" t="s">
        <v>399</v>
      </c>
      <c r="C32" s="1111"/>
      <c r="D32" s="1111"/>
      <c r="E32" s="169"/>
      <c r="F32" s="169"/>
      <c r="G32" s="169"/>
      <c r="H32" s="169"/>
      <c r="I32" s="1203" t="s">
        <v>399</v>
      </c>
      <c r="J32" s="1203"/>
      <c r="K32" s="1203"/>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124" t="s">
        <v>352</v>
      </c>
      <c r="B37" s="1124"/>
      <c r="C37" s="1124"/>
      <c r="D37" s="1124"/>
      <c r="E37" s="100"/>
      <c r="F37" s="100"/>
      <c r="G37" s="100"/>
      <c r="H37" s="1125" t="s">
        <v>352</v>
      </c>
      <c r="I37" s="1125"/>
      <c r="J37" s="1125"/>
      <c r="K37" s="1125"/>
      <c r="L37" s="1125"/>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197" t="s">
        <v>59</v>
      </c>
      <c r="C40" s="1197"/>
      <c r="D40" s="1197"/>
      <c r="E40" s="1197"/>
      <c r="F40" s="1197"/>
      <c r="G40" s="1197"/>
      <c r="H40" s="1197"/>
      <c r="I40" s="1197"/>
      <c r="J40" s="1197"/>
      <c r="K40" s="1197"/>
      <c r="L40" s="1197"/>
    </row>
    <row r="41" spans="1:12" ht="16.5" customHeight="1">
      <c r="A41" s="174"/>
      <c r="B41" s="1196" t="s">
        <v>61</v>
      </c>
      <c r="C41" s="1196"/>
      <c r="D41" s="1196"/>
      <c r="E41" s="1196"/>
      <c r="F41" s="1196"/>
      <c r="G41" s="1196"/>
      <c r="H41" s="1196"/>
      <c r="I41" s="1196"/>
      <c r="J41" s="1196"/>
      <c r="K41" s="1196"/>
      <c r="L41" s="1196"/>
    </row>
    <row r="42" ht="15.75">
      <c r="B42" s="47" t="s">
        <v>60</v>
      </c>
    </row>
  </sheetData>
  <sheetProtection/>
  <mergeCells count="38">
    <mergeCell ref="B41:L41"/>
    <mergeCell ref="B40:L40"/>
    <mergeCell ref="A14:B14"/>
    <mergeCell ref="A11:B11"/>
    <mergeCell ref="A29:D30"/>
    <mergeCell ref="H37:L37"/>
    <mergeCell ref="A37:D37"/>
    <mergeCell ref="B32:D32"/>
    <mergeCell ref="I32:K32"/>
    <mergeCell ref="A31:D31"/>
    <mergeCell ref="H29:L29"/>
    <mergeCell ref="H30:L30"/>
    <mergeCell ref="H31:L31"/>
    <mergeCell ref="A6:B10"/>
    <mergeCell ref="A13:B13"/>
    <mergeCell ref="A12:B12"/>
    <mergeCell ref="J9:L9"/>
    <mergeCell ref="J6:L8"/>
    <mergeCell ref="A3:C3"/>
    <mergeCell ref="D1:I3"/>
    <mergeCell ref="J5:L5"/>
    <mergeCell ref="D4:I4"/>
    <mergeCell ref="A4:C4"/>
    <mergeCell ref="J1:L1"/>
    <mergeCell ref="J2:L2"/>
    <mergeCell ref="J3:L3"/>
    <mergeCell ref="J4:L4"/>
    <mergeCell ref="A2:C2"/>
    <mergeCell ref="M6:M10"/>
    <mergeCell ref="N6:N10"/>
    <mergeCell ref="A1:C1"/>
    <mergeCell ref="C6:C10"/>
    <mergeCell ref="E9:E10"/>
    <mergeCell ref="D6:I6"/>
    <mergeCell ref="E8:I8"/>
    <mergeCell ref="D8:D10"/>
    <mergeCell ref="F9:I9"/>
    <mergeCell ref="D7:I7"/>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220" t="s">
        <v>229</v>
      </c>
      <c r="B1" s="1220"/>
      <c r="C1" s="1220"/>
      <c r="D1" s="1215" t="s">
        <v>421</v>
      </c>
      <c r="E1" s="1216"/>
      <c r="F1" s="1216"/>
      <c r="G1" s="1216"/>
      <c r="H1" s="1216"/>
      <c r="I1" s="1216"/>
      <c r="J1" s="1216"/>
      <c r="K1" s="1216"/>
      <c r="L1" s="1216"/>
      <c r="M1" s="1216"/>
      <c r="N1" s="1216"/>
      <c r="O1" s="221"/>
      <c r="P1" s="178" t="s">
        <v>471</v>
      </c>
      <c r="Q1" s="177"/>
      <c r="R1" s="177"/>
      <c r="S1" s="177"/>
      <c r="T1" s="177"/>
      <c r="U1" s="221"/>
    </row>
    <row r="2" spans="1:21" ht="16.5" customHeight="1">
      <c r="A2" s="1217" t="s">
        <v>422</v>
      </c>
      <c r="B2" s="1217"/>
      <c r="C2" s="1217"/>
      <c r="D2" s="1216"/>
      <c r="E2" s="1216"/>
      <c r="F2" s="1216"/>
      <c r="G2" s="1216"/>
      <c r="H2" s="1216"/>
      <c r="I2" s="1216"/>
      <c r="J2" s="1216"/>
      <c r="K2" s="1216"/>
      <c r="L2" s="1216"/>
      <c r="M2" s="1216"/>
      <c r="N2" s="1216"/>
      <c r="O2" s="222"/>
      <c r="P2" s="1208" t="s">
        <v>423</v>
      </c>
      <c r="Q2" s="1208"/>
      <c r="R2" s="1208"/>
      <c r="S2" s="1208"/>
      <c r="T2" s="1208"/>
      <c r="U2" s="222"/>
    </row>
    <row r="3" spans="1:21" ht="16.5" customHeight="1">
      <c r="A3" s="1236" t="s">
        <v>424</v>
      </c>
      <c r="B3" s="1236"/>
      <c r="C3" s="1236"/>
      <c r="D3" s="1221" t="s">
        <v>425</v>
      </c>
      <c r="E3" s="1221"/>
      <c r="F3" s="1221"/>
      <c r="G3" s="1221"/>
      <c r="H3" s="1221"/>
      <c r="I3" s="1221"/>
      <c r="J3" s="1221"/>
      <c r="K3" s="1221"/>
      <c r="L3" s="1221"/>
      <c r="M3" s="1221"/>
      <c r="N3" s="1221"/>
      <c r="O3" s="222"/>
      <c r="P3" s="182" t="s">
        <v>470</v>
      </c>
      <c r="Q3" s="222"/>
      <c r="R3" s="222"/>
      <c r="S3" s="222"/>
      <c r="T3" s="222"/>
      <c r="U3" s="222"/>
    </row>
    <row r="4" spans="1:21" ht="16.5" customHeight="1">
      <c r="A4" s="1222" t="s">
        <v>364</v>
      </c>
      <c r="B4" s="1222"/>
      <c r="C4" s="1222"/>
      <c r="D4" s="1243"/>
      <c r="E4" s="1243"/>
      <c r="F4" s="1243"/>
      <c r="G4" s="1243"/>
      <c r="H4" s="1243"/>
      <c r="I4" s="1243"/>
      <c r="J4" s="1243"/>
      <c r="K4" s="1243"/>
      <c r="L4" s="1243"/>
      <c r="M4" s="1243"/>
      <c r="N4" s="1243"/>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209" t="s">
        <v>72</v>
      </c>
      <c r="B6" s="1210"/>
      <c r="C6" s="1204" t="s">
        <v>230</v>
      </c>
      <c r="D6" s="1218" t="s">
        <v>231</v>
      </c>
      <c r="E6" s="1219"/>
      <c r="F6" s="1219"/>
      <c r="G6" s="1219"/>
      <c r="H6" s="1219"/>
      <c r="I6" s="1219"/>
      <c r="J6" s="1219"/>
      <c r="K6" s="1219"/>
      <c r="L6" s="1219"/>
      <c r="M6" s="1219"/>
      <c r="N6" s="1219"/>
      <c r="O6" s="1219"/>
      <c r="P6" s="1219"/>
      <c r="Q6" s="1219"/>
      <c r="R6" s="1219"/>
      <c r="S6" s="1219"/>
      <c r="T6" s="1204" t="s">
        <v>232</v>
      </c>
      <c r="U6" s="225"/>
    </row>
    <row r="7" spans="1:20" s="227" customFormat="1" ht="12.75" customHeight="1">
      <c r="A7" s="1211"/>
      <c r="B7" s="1212"/>
      <c r="C7" s="1204"/>
      <c r="D7" s="1240" t="s">
        <v>227</v>
      </c>
      <c r="E7" s="1219" t="s">
        <v>7</v>
      </c>
      <c r="F7" s="1219"/>
      <c r="G7" s="1219"/>
      <c r="H7" s="1219"/>
      <c r="I7" s="1219"/>
      <c r="J7" s="1219"/>
      <c r="K7" s="1219"/>
      <c r="L7" s="1219"/>
      <c r="M7" s="1219"/>
      <c r="N7" s="1219"/>
      <c r="O7" s="1219"/>
      <c r="P7" s="1219"/>
      <c r="Q7" s="1219"/>
      <c r="R7" s="1219"/>
      <c r="S7" s="1219"/>
      <c r="T7" s="1204"/>
    </row>
    <row r="8" spans="1:21" s="227" customFormat="1" ht="43.5" customHeight="1">
      <c r="A8" s="1211"/>
      <c r="B8" s="1212"/>
      <c r="C8" s="1204"/>
      <c r="D8" s="1241"/>
      <c r="E8" s="1207" t="s">
        <v>233</v>
      </c>
      <c r="F8" s="1204"/>
      <c r="G8" s="1204"/>
      <c r="H8" s="1204" t="s">
        <v>234</v>
      </c>
      <c r="I8" s="1204"/>
      <c r="J8" s="1204"/>
      <c r="K8" s="1204" t="s">
        <v>235</v>
      </c>
      <c r="L8" s="1204"/>
      <c r="M8" s="1204" t="s">
        <v>236</v>
      </c>
      <c r="N8" s="1204"/>
      <c r="O8" s="1204"/>
      <c r="P8" s="1204" t="s">
        <v>237</v>
      </c>
      <c r="Q8" s="1204" t="s">
        <v>238</v>
      </c>
      <c r="R8" s="1204" t="s">
        <v>239</v>
      </c>
      <c r="S8" s="1223" t="s">
        <v>240</v>
      </c>
      <c r="T8" s="1204"/>
      <c r="U8" s="1233" t="s">
        <v>427</v>
      </c>
    </row>
    <row r="9" spans="1:21" s="227" customFormat="1" ht="44.25" customHeight="1">
      <c r="A9" s="1213"/>
      <c r="B9" s="1214"/>
      <c r="C9" s="1204"/>
      <c r="D9" s="1242"/>
      <c r="E9" s="228" t="s">
        <v>241</v>
      </c>
      <c r="F9" s="224" t="s">
        <v>242</v>
      </c>
      <c r="G9" s="224" t="s">
        <v>428</v>
      </c>
      <c r="H9" s="224" t="s">
        <v>243</v>
      </c>
      <c r="I9" s="224" t="s">
        <v>244</v>
      </c>
      <c r="J9" s="224" t="s">
        <v>245</v>
      </c>
      <c r="K9" s="224" t="s">
        <v>242</v>
      </c>
      <c r="L9" s="224" t="s">
        <v>246</v>
      </c>
      <c r="M9" s="224" t="s">
        <v>247</v>
      </c>
      <c r="N9" s="224" t="s">
        <v>248</v>
      </c>
      <c r="O9" s="224" t="s">
        <v>429</v>
      </c>
      <c r="P9" s="1204"/>
      <c r="Q9" s="1204"/>
      <c r="R9" s="1204"/>
      <c r="S9" s="1223"/>
      <c r="T9" s="1204"/>
      <c r="U9" s="1234"/>
    </row>
    <row r="10" spans="1:21" s="231" customFormat="1" ht="15.75" customHeight="1">
      <c r="A10" s="1237" t="s">
        <v>6</v>
      </c>
      <c r="B10" s="1238"/>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234"/>
    </row>
    <row r="11" spans="1:21" s="231" customFormat="1" ht="15.75" customHeight="1">
      <c r="A11" s="1205" t="s">
        <v>407</v>
      </c>
      <c r="B11" s="1206"/>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235"/>
    </row>
    <row r="12" spans="1:21" s="231" customFormat="1" ht="15.75" customHeight="1">
      <c r="A12" s="1224" t="s">
        <v>408</v>
      </c>
      <c r="B12" s="1225"/>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230" t="s">
        <v>37</v>
      </c>
      <c r="B13" s="1231"/>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239" t="s">
        <v>395</v>
      </c>
      <c r="C28" s="1239"/>
      <c r="D28" s="1239"/>
      <c r="E28" s="1239"/>
      <c r="F28" s="190"/>
      <c r="G28" s="190"/>
      <c r="H28" s="190"/>
      <c r="I28" s="190"/>
      <c r="J28" s="190"/>
      <c r="K28" s="190" t="s">
        <v>249</v>
      </c>
      <c r="L28" s="191"/>
      <c r="M28" s="1244" t="s">
        <v>430</v>
      </c>
      <c r="N28" s="1244"/>
      <c r="O28" s="1244"/>
      <c r="P28" s="1244"/>
      <c r="Q28" s="1244"/>
      <c r="R28" s="1244"/>
      <c r="S28" s="1244"/>
      <c r="T28" s="1244"/>
    </row>
    <row r="29" spans="1:20" s="242" customFormat="1" ht="18.75" customHeight="1">
      <c r="A29" s="241"/>
      <c r="B29" s="1229" t="s">
        <v>250</v>
      </c>
      <c r="C29" s="1229"/>
      <c r="D29" s="1229"/>
      <c r="E29" s="243"/>
      <c r="F29" s="192"/>
      <c r="G29" s="192"/>
      <c r="H29" s="192"/>
      <c r="I29" s="192"/>
      <c r="J29" s="192"/>
      <c r="K29" s="192"/>
      <c r="L29" s="191"/>
      <c r="M29" s="1232" t="s">
        <v>419</v>
      </c>
      <c r="N29" s="1232"/>
      <c r="O29" s="1232"/>
      <c r="P29" s="1232"/>
      <c r="Q29" s="1232"/>
      <c r="R29" s="1232"/>
      <c r="S29" s="1232"/>
      <c r="T29" s="1232"/>
    </row>
    <row r="30" spans="1:20" s="242" customFormat="1" ht="18.75">
      <c r="A30" s="193"/>
      <c r="B30" s="1226"/>
      <c r="C30" s="1226"/>
      <c r="D30" s="1226"/>
      <c r="E30" s="195"/>
      <c r="F30" s="195"/>
      <c r="G30" s="195"/>
      <c r="H30" s="195"/>
      <c r="I30" s="195"/>
      <c r="J30" s="195"/>
      <c r="K30" s="195"/>
      <c r="L30" s="195"/>
      <c r="M30" s="1227"/>
      <c r="N30" s="1227"/>
      <c r="O30" s="1227"/>
      <c r="P30" s="1227"/>
      <c r="Q30" s="1227"/>
      <c r="R30" s="1227"/>
      <c r="S30" s="1227"/>
      <c r="T30" s="1227"/>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228" t="s">
        <v>399</v>
      </c>
      <c r="C36" s="1228"/>
      <c r="D36" s="1228"/>
      <c r="E36" s="245"/>
      <c r="F36" s="245"/>
      <c r="G36" s="245"/>
      <c r="H36" s="245"/>
      <c r="I36" s="245"/>
      <c r="J36" s="245"/>
      <c r="K36" s="245"/>
      <c r="L36" s="245"/>
      <c r="M36" s="245"/>
      <c r="N36" s="1228" t="s">
        <v>399</v>
      </c>
      <c r="O36" s="1228"/>
      <c r="P36" s="1228"/>
      <c r="Q36" s="1228"/>
      <c r="R36" s="1228"/>
      <c r="S36" s="1228"/>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124" t="s">
        <v>352</v>
      </c>
      <c r="C38" s="1124"/>
      <c r="D38" s="1124"/>
      <c r="E38" s="219"/>
      <c r="F38" s="219"/>
      <c r="G38" s="219"/>
      <c r="H38" s="219"/>
      <c r="I38" s="191"/>
      <c r="J38" s="191"/>
      <c r="K38" s="191"/>
      <c r="L38" s="191"/>
      <c r="M38" s="1125" t="s">
        <v>353</v>
      </c>
      <c r="N38" s="1125"/>
      <c r="O38" s="1125"/>
      <c r="P38" s="1125"/>
      <c r="Q38" s="1125"/>
      <c r="R38" s="1125"/>
      <c r="S38" s="1125"/>
      <c r="T38" s="1125"/>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264" t="s">
        <v>255</v>
      </c>
      <c r="B1" s="1264"/>
      <c r="C1" s="1264"/>
      <c r="D1" s="247"/>
      <c r="E1" s="1269" t="s">
        <v>256</v>
      </c>
      <c r="F1" s="1269"/>
      <c r="G1" s="1269"/>
      <c r="H1" s="1269"/>
      <c r="I1" s="1269"/>
      <c r="J1" s="1269"/>
      <c r="K1" s="1269"/>
      <c r="L1" s="1269"/>
      <c r="M1" s="1269"/>
      <c r="N1" s="1269"/>
      <c r="O1" s="200"/>
      <c r="P1" s="1245" t="s">
        <v>469</v>
      </c>
      <c r="Q1" s="1245"/>
      <c r="R1" s="1245"/>
      <c r="S1" s="1245"/>
      <c r="T1" s="1245"/>
    </row>
    <row r="2" spans="1:20" ht="15.75" customHeight="1">
      <c r="A2" s="1265" t="s">
        <v>431</v>
      </c>
      <c r="B2" s="1265"/>
      <c r="C2" s="1265"/>
      <c r="D2" s="1265"/>
      <c r="E2" s="1267" t="s">
        <v>257</v>
      </c>
      <c r="F2" s="1267"/>
      <c r="G2" s="1267"/>
      <c r="H2" s="1267"/>
      <c r="I2" s="1267"/>
      <c r="J2" s="1267"/>
      <c r="K2" s="1267"/>
      <c r="L2" s="1267"/>
      <c r="M2" s="1267"/>
      <c r="N2" s="1267"/>
      <c r="O2" s="203"/>
      <c r="P2" s="1262" t="s">
        <v>411</v>
      </c>
      <c r="Q2" s="1262"/>
      <c r="R2" s="1262"/>
      <c r="S2" s="1262"/>
      <c r="T2" s="1262"/>
    </row>
    <row r="3" spans="1:20" ht="17.25">
      <c r="A3" s="1265" t="s">
        <v>362</v>
      </c>
      <c r="B3" s="1265"/>
      <c r="C3" s="1265"/>
      <c r="D3" s="248"/>
      <c r="E3" s="1250" t="s">
        <v>363</v>
      </c>
      <c r="F3" s="1250"/>
      <c r="G3" s="1250"/>
      <c r="H3" s="1250"/>
      <c r="I3" s="1250"/>
      <c r="J3" s="1250"/>
      <c r="K3" s="1250"/>
      <c r="L3" s="1250"/>
      <c r="M3" s="1250"/>
      <c r="N3" s="1250"/>
      <c r="O3" s="203"/>
      <c r="P3" s="1263" t="s">
        <v>470</v>
      </c>
      <c r="Q3" s="1263"/>
      <c r="R3" s="1263"/>
      <c r="S3" s="1263"/>
      <c r="T3" s="1263"/>
    </row>
    <row r="4" spans="1:20" ht="18.75" customHeight="1">
      <c r="A4" s="1266" t="s">
        <v>364</v>
      </c>
      <c r="B4" s="1266"/>
      <c r="C4" s="1266"/>
      <c r="D4" s="1268"/>
      <c r="E4" s="1268"/>
      <c r="F4" s="1268"/>
      <c r="G4" s="1268"/>
      <c r="H4" s="1268"/>
      <c r="I4" s="1268"/>
      <c r="J4" s="1268"/>
      <c r="K4" s="1268"/>
      <c r="L4" s="1268"/>
      <c r="M4" s="1268"/>
      <c r="N4" s="1268"/>
      <c r="O4" s="204"/>
      <c r="P4" s="1262" t="s">
        <v>403</v>
      </c>
      <c r="Q4" s="1263"/>
      <c r="R4" s="1263"/>
      <c r="S4" s="1263"/>
      <c r="T4" s="1263"/>
    </row>
    <row r="5" spans="1:23" ht="15">
      <c r="A5" s="217"/>
      <c r="B5" s="217"/>
      <c r="C5" s="249"/>
      <c r="D5" s="249"/>
      <c r="E5" s="217"/>
      <c r="F5" s="217"/>
      <c r="G5" s="217"/>
      <c r="H5" s="217"/>
      <c r="I5" s="217"/>
      <c r="J5" s="217"/>
      <c r="K5" s="217"/>
      <c r="L5" s="217"/>
      <c r="P5" s="1260" t="s">
        <v>426</v>
      </c>
      <c r="Q5" s="1260"/>
      <c r="R5" s="1260"/>
      <c r="S5" s="1260"/>
      <c r="T5" s="1260"/>
      <c r="U5" s="250"/>
      <c r="V5" s="250"/>
      <c r="W5" s="250"/>
    </row>
    <row r="6" spans="1:23" ht="29.25" customHeight="1">
      <c r="A6" s="1209" t="s">
        <v>72</v>
      </c>
      <c r="B6" s="1275"/>
      <c r="C6" s="1270" t="s">
        <v>2</v>
      </c>
      <c r="D6" s="1261" t="s">
        <v>258</v>
      </c>
      <c r="E6" s="1258"/>
      <c r="F6" s="1258"/>
      <c r="G6" s="1258"/>
      <c r="H6" s="1258"/>
      <c r="I6" s="1258"/>
      <c r="J6" s="1259"/>
      <c r="K6" s="1251" t="s">
        <v>259</v>
      </c>
      <c r="L6" s="1252"/>
      <c r="M6" s="1252"/>
      <c r="N6" s="1252"/>
      <c r="O6" s="1252"/>
      <c r="P6" s="1252"/>
      <c r="Q6" s="1252"/>
      <c r="R6" s="1252"/>
      <c r="S6" s="1252"/>
      <c r="T6" s="1253"/>
      <c r="U6" s="251"/>
      <c r="V6" s="252"/>
      <c r="W6" s="252"/>
    </row>
    <row r="7" spans="1:20" ht="19.5" customHeight="1">
      <c r="A7" s="1211"/>
      <c r="B7" s="1276"/>
      <c r="C7" s="1271"/>
      <c r="D7" s="1258" t="s">
        <v>7</v>
      </c>
      <c r="E7" s="1258"/>
      <c r="F7" s="1258"/>
      <c r="G7" s="1258"/>
      <c r="H7" s="1258"/>
      <c r="I7" s="1258"/>
      <c r="J7" s="1259"/>
      <c r="K7" s="1254"/>
      <c r="L7" s="1255"/>
      <c r="M7" s="1255"/>
      <c r="N7" s="1255"/>
      <c r="O7" s="1255"/>
      <c r="P7" s="1255"/>
      <c r="Q7" s="1255"/>
      <c r="R7" s="1255"/>
      <c r="S7" s="1255"/>
      <c r="T7" s="1256"/>
    </row>
    <row r="8" spans="1:20" ht="33" customHeight="1">
      <c r="A8" s="1211"/>
      <c r="B8" s="1276"/>
      <c r="C8" s="1271"/>
      <c r="D8" s="1257" t="s">
        <v>260</v>
      </c>
      <c r="E8" s="1249"/>
      <c r="F8" s="1246" t="s">
        <v>261</v>
      </c>
      <c r="G8" s="1249"/>
      <c r="H8" s="1246" t="s">
        <v>262</v>
      </c>
      <c r="I8" s="1249"/>
      <c r="J8" s="1246" t="s">
        <v>263</v>
      </c>
      <c r="K8" s="1248" t="s">
        <v>264</v>
      </c>
      <c r="L8" s="1248"/>
      <c r="M8" s="1248"/>
      <c r="N8" s="1248" t="s">
        <v>265</v>
      </c>
      <c r="O8" s="1248"/>
      <c r="P8" s="1248"/>
      <c r="Q8" s="1246" t="s">
        <v>266</v>
      </c>
      <c r="R8" s="1247" t="s">
        <v>267</v>
      </c>
      <c r="S8" s="1247" t="s">
        <v>268</v>
      </c>
      <c r="T8" s="1246" t="s">
        <v>269</v>
      </c>
    </row>
    <row r="9" spans="1:20" ht="18.75" customHeight="1">
      <c r="A9" s="1211"/>
      <c r="B9" s="1276"/>
      <c r="C9" s="1271"/>
      <c r="D9" s="1257" t="s">
        <v>270</v>
      </c>
      <c r="E9" s="1246" t="s">
        <v>271</v>
      </c>
      <c r="F9" s="1246" t="s">
        <v>270</v>
      </c>
      <c r="G9" s="1246" t="s">
        <v>271</v>
      </c>
      <c r="H9" s="1246" t="s">
        <v>270</v>
      </c>
      <c r="I9" s="1246" t="s">
        <v>272</v>
      </c>
      <c r="J9" s="1246"/>
      <c r="K9" s="1248"/>
      <c r="L9" s="1248"/>
      <c r="M9" s="1248"/>
      <c r="N9" s="1248"/>
      <c r="O9" s="1248"/>
      <c r="P9" s="1248"/>
      <c r="Q9" s="1246"/>
      <c r="R9" s="1247"/>
      <c r="S9" s="1247"/>
      <c r="T9" s="1246"/>
    </row>
    <row r="10" spans="1:20" ht="23.25" customHeight="1">
      <c r="A10" s="1213"/>
      <c r="B10" s="1277"/>
      <c r="C10" s="1272"/>
      <c r="D10" s="1257"/>
      <c r="E10" s="1246"/>
      <c r="F10" s="1246"/>
      <c r="G10" s="1246"/>
      <c r="H10" s="1246"/>
      <c r="I10" s="1246"/>
      <c r="J10" s="1246"/>
      <c r="K10" s="253" t="s">
        <v>273</v>
      </c>
      <c r="L10" s="253" t="s">
        <v>248</v>
      </c>
      <c r="M10" s="253" t="s">
        <v>274</v>
      </c>
      <c r="N10" s="253" t="s">
        <v>273</v>
      </c>
      <c r="O10" s="253" t="s">
        <v>275</v>
      </c>
      <c r="P10" s="253" t="s">
        <v>276</v>
      </c>
      <c r="Q10" s="1246"/>
      <c r="R10" s="1247"/>
      <c r="S10" s="1247"/>
      <c r="T10" s="1246"/>
    </row>
    <row r="11" spans="1:32" s="210" customFormat="1" ht="17.25" customHeight="1">
      <c r="A11" s="1273" t="s">
        <v>6</v>
      </c>
      <c r="B11" s="1274"/>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281" t="s">
        <v>432</v>
      </c>
      <c r="B12" s="1282"/>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283" t="s">
        <v>408</v>
      </c>
      <c r="B13" s="1284"/>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286" t="s">
        <v>277</v>
      </c>
      <c r="B14" s="1257"/>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279" t="s">
        <v>420</v>
      </c>
      <c r="C29" s="1279"/>
      <c r="D29" s="1279"/>
      <c r="E29" s="1279"/>
      <c r="F29" s="267"/>
      <c r="G29" s="267"/>
      <c r="H29" s="267"/>
      <c r="I29" s="267"/>
      <c r="J29" s="267"/>
      <c r="K29" s="267"/>
      <c r="L29" s="215"/>
      <c r="M29" s="1278" t="s">
        <v>433</v>
      </c>
      <c r="N29" s="1278"/>
      <c r="O29" s="1278"/>
      <c r="P29" s="1278"/>
      <c r="Q29" s="1278"/>
      <c r="R29" s="1278"/>
      <c r="S29" s="1278"/>
      <c r="T29" s="1278"/>
    </row>
    <row r="30" spans="1:20" ht="18.75" customHeight="1">
      <c r="A30" s="211"/>
      <c r="B30" s="1280" t="s">
        <v>250</v>
      </c>
      <c r="C30" s="1280"/>
      <c r="D30" s="1280"/>
      <c r="E30" s="1280"/>
      <c r="F30" s="214"/>
      <c r="G30" s="214"/>
      <c r="H30" s="214"/>
      <c r="I30" s="214"/>
      <c r="J30" s="214"/>
      <c r="K30" s="214"/>
      <c r="L30" s="215"/>
      <c r="M30" s="1287" t="s">
        <v>251</v>
      </c>
      <c r="N30" s="1287"/>
      <c r="O30" s="1287"/>
      <c r="P30" s="1287"/>
      <c r="Q30" s="1287"/>
      <c r="R30" s="1287"/>
      <c r="S30" s="1287"/>
      <c r="T30" s="1287"/>
    </row>
    <row r="31" spans="1:20" ht="18.75">
      <c r="A31" s="217"/>
      <c r="B31" s="1226"/>
      <c r="C31" s="1226"/>
      <c r="D31" s="1226"/>
      <c r="E31" s="1226"/>
      <c r="F31" s="218"/>
      <c r="G31" s="218"/>
      <c r="H31" s="218"/>
      <c r="I31" s="218"/>
      <c r="J31" s="218"/>
      <c r="K31" s="218"/>
      <c r="L31" s="218"/>
      <c r="M31" s="1227"/>
      <c r="N31" s="1227"/>
      <c r="O31" s="1227"/>
      <c r="P31" s="1227"/>
      <c r="Q31" s="1227"/>
      <c r="R31" s="1227"/>
      <c r="S31" s="1227"/>
      <c r="T31" s="1227"/>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285" t="s">
        <v>399</v>
      </c>
      <c r="C33" s="1285"/>
      <c r="D33" s="1285"/>
      <c r="E33" s="1285"/>
      <c r="F33" s="1285"/>
      <c r="G33" s="268"/>
      <c r="H33" s="268"/>
      <c r="I33" s="268"/>
      <c r="J33" s="268"/>
      <c r="K33" s="268"/>
      <c r="L33" s="268"/>
      <c r="M33" s="268"/>
      <c r="N33" s="1285" t="s">
        <v>399</v>
      </c>
      <c r="O33" s="1285"/>
      <c r="P33" s="1285"/>
      <c r="Q33" s="1285"/>
      <c r="R33" s="1285"/>
      <c r="S33" s="1285"/>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124" t="s">
        <v>352</v>
      </c>
      <c r="C35" s="1124"/>
      <c r="D35" s="1124"/>
      <c r="E35" s="1124"/>
      <c r="F35" s="219"/>
      <c r="G35" s="219"/>
      <c r="H35" s="219"/>
      <c r="I35" s="191"/>
      <c r="J35" s="191"/>
      <c r="K35" s="191"/>
      <c r="L35" s="191"/>
      <c r="M35" s="1125" t="s">
        <v>353</v>
      </c>
      <c r="N35" s="1125"/>
      <c r="O35" s="1125"/>
      <c r="P35" s="1125"/>
      <c r="Q35" s="1125"/>
      <c r="R35" s="1125"/>
      <c r="S35" s="1125"/>
      <c r="T35" s="1125"/>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A12:B12"/>
    <mergeCell ref="A13:B13"/>
    <mergeCell ref="B33:F33"/>
    <mergeCell ref="N33:S33"/>
    <mergeCell ref="A14:B14"/>
    <mergeCell ref="M31:T31"/>
    <mergeCell ref="B31:E31"/>
    <mergeCell ref="M30:T30"/>
    <mergeCell ref="C6:C10"/>
    <mergeCell ref="E9:E10"/>
    <mergeCell ref="A11:B11"/>
    <mergeCell ref="F9:F10"/>
    <mergeCell ref="A6:B10"/>
    <mergeCell ref="M35:T35"/>
    <mergeCell ref="M29:T29"/>
    <mergeCell ref="B35:E35"/>
    <mergeCell ref="B29:E29"/>
    <mergeCell ref="B30:E30"/>
    <mergeCell ref="P2:T2"/>
    <mergeCell ref="P3:T3"/>
    <mergeCell ref="P4:T4"/>
    <mergeCell ref="A1:C1"/>
    <mergeCell ref="A3:C3"/>
    <mergeCell ref="A4:C4"/>
    <mergeCell ref="E2:N2"/>
    <mergeCell ref="A2:D2"/>
    <mergeCell ref="D4:N4"/>
    <mergeCell ref="E1:N1"/>
    <mergeCell ref="R8:R10"/>
    <mergeCell ref="E3:N3"/>
    <mergeCell ref="K6:T7"/>
    <mergeCell ref="D8:E8"/>
    <mergeCell ref="D9:D10"/>
    <mergeCell ref="D7:J7"/>
    <mergeCell ref="F8:G8"/>
    <mergeCell ref="G9:G10"/>
    <mergeCell ref="P5:T5"/>
    <mergeCell ref="D6:J6"/>
    <mergeCell ref="P1:T1"/>
    <mergeCell ref="T8:T10"/>
    <mergeCell ref="S8:S10"/>
    <mergeCell ref="K8:M9"/>
    <mergeCell ref="J8:J10"/>
    <mergeCell ref="H9:H10"/>
    <mergeCell ref="H8:I8"/>
    <mergeCell ref="I9:I10"/>
    <mergeCell ref="N8:P9"/>
    <mergeCell ref="Q8:Q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294" t="s">
        <v>280</v>
      </c>
      <c r="B1" s="1294"/>
      <c r="C1" s="1294"/>
      <c r="D1" s="1297" t="s">
        <v>472</v>
      </c>
      <c r="E1" s="1297"/>
      <c r="F1" s="1297"/>
      <c r="G1" s="1297"/>
      <c r="H1" s="1297"/>
      <c r="I1" s="1297"/>
      <c r="J1" s="1298" t="s">
        <v>473</v>
      </c>
      <c r="K1" s="1299"/>
      <c r="L1" s="1299"/>
    </row>
    <row r="2" spans="1:12" ht="34.5" customHeight="1">
      <c r="A2" s="1300" t="s">
        <v>434</v>
      </c>
      <c r="B2" s="1300"/>
      <c r="C2" s="1300"/>
      <c r="D2" s="1297"/>
      <c r="E2" s="1297"/>
      <c r="F2" s="1297"/>
      <c r="G2" s="1297"/>
      <c r="H2" s="1297"/>
      <c r="I2" s="1297"/>
      <c r="J2" s="1301" t="s">
        <v>474</v>
      </c>
      <c r="K2" s="1302"/>
      <c r="L2" s="1302"/>
    </row>
    <row r="3" spans="1:12" ht="15" customHeight="1">
      <c r="A3" s="274" t="s">
        <v>364</v>
      </c>
      <c r="B3" s="183"/>
      <c r="C3" s="1303"/>
      <c r="D3" s="1303"/>
      <c r="E3" s="1303"/>
      <c r="F3" s="1303"/>
      <c r="G3" s="1303"/>
      <c r="H3" s="1303"/>
      <c r="I3" s="1303"/>
      <c r="J3" s="1295"/>
      <c r="K3" s="1296"/>
      <c r="L3" s="1296"/>
    </row>
    <row r="4" spans="1:12" ht="15.75" customHeight="1">
      <c r="A4" s="275"/>
      <c r="B4" s="275"/>
      <c r="C4" s="276"/>
      <c r="D4" s="276"/>
      <c r="E4" s="179"/>
      <c r="F4" s="179"/>
      <c r="G4" s="179"/>
      <c r="H4" s="277"/>
      <c r="I4" s="277"/>
      <c r="J4" s="1304" t="s">
        <v>281</v>
      </c>
      <c r="K4" s="1304"/>
      <c r="L4" s="1304"/>
    </row>
    <row r="5" spans="1:12" s="278" customFormat="1" ht="28.5" customHeight="1">
      <c r="A5" s="1289" t="s">
        <v>72</v>
      </c>
      <c r="B5" s="1289"/>
      <c r="C5" s="1204" t="s">
        <v>38</v>
      </c>
      <c r="D5" s="1204" t="s">
        <v>282</v>
      </c>
      <c r="E5" s="1204"/>
      <c r="F5" s="1204"/>
      <c r="G5" s="1204"/>
      <c r="H5" s="1204" t="s">
        <v>283</v>
      </c>
      <c r="I5" s="1204"/>
      <c r="J5" s="1204" t="s">
        <v>284</v>
      </c>
      <c r="K5" s="1204"/>
      <c r="L5" s="1204"/>
    </row>
    <row r="6" spans="1:13" s="278" customFormat="1" ht="80.25" customHeight="1">
      <c r="A6" s="1289"/>
      <c r="B6" s="1289"/>
      <c r="C6" s="1204"/>
      <c r="D6" s="224" t="s">
        <v>285</v>
      </c>
      <c r="E6" s="224" t="s">
        <v>286</v>
      </c>
      <c r="F6" s="224" t="s">
        <v>435</v>
      </c>
      <c r="G6" s="224" t="s">
        <v>287</v>
      </c>
      <c r="H6" s="224" t="s">
        <v>288</v>
      </c>
      <c r="I6" s="224" t="s">
        <v>289</v>
      </c>
      <c r="J6" s="224" t="s">
        <v>290</v>
      </c>
      <c r="K6" s="224" t="s">
        <v>291</v>
      </c>
      <c r="L6" s="224" t="s">
        <v>292</v>
      </c>
      <c r="M6" s="279"/>
    </row>
    <row r="7" spans="1:12" s="280" customFormat="1" ht="16.5" customHeight="1">
      <c r="A7" s="1305" t="s">
        <v>6</v>
      </c>
      <c r="B7" s="1305"/>
      <c r="C7" s="230">
        <v>1</v>
      </c>
      <c r="D7" s="230">
        <v>2</v>
      </c>
      <c r="E7" s="230">
        <v>3</v>
      </c>
      <c r="F7" s="230">
        <v>4</v>
      </c>
      <c r="G7" s="230">
        <v>5</v>
      </c>
      <c r="H7" s="230">
        <v>6</v>
      </c>
      <c r="I7" s="230">
        <v>7</v>
      </c>
      <c r="J7" s="230">
        <v>8</v>
      </c>
      <c r="K7" s="230">
        <v>9</v>
      </c>
      <c r="L7" s="230">
        <v>10</v>
      </c>
    </row>
    <row r="8" spans="1:12" s="280" customFormat="1" ht="16.5" customHeight="1">
      <c r="A8" s="1292" t="s">
        <v>432</v>
      </c>
      <c r="B8" s="1293"/>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290" t="s">
        <v>408</v>
      </c>
      <c r="B9" s="1291"/>
      <c r="C9" s="233">
        <v>9</v>
      </c>
      <c r="D9" s="233">
        <v>2</v>
      </c>
      <c r="E9" s="233">
        <v>2</v>
      </c>
      <c r="F9" s="233">
        <v>0</v>
      </c>
      <c r="G9" s="233">
        <v>5</v>
      </c>
      <c r="H9" s="233">
        <v>8</v>
      </c>
      <c r="I9" s="233">
        <v>0</v>
      </c>
      <c r="J9" s="233">
        <v>8</v>
      </c>
      <c r="K9" s="233">
        <v>1</v>
      </c>
      <c r="L9" s="233">
        <v>0</v>
      </c>
    </row>
    <row r="10" spans="1:12" s="280" customFormat="1" ht="16.5" customHeight="1">
      <c r="A10" s="1306" t="s">
        <v>277</v>
      </c>
      <c r="B10" s="1306"/>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239" t="s">
        <v>437</v>
      </c>
      <c r="B25" s="1239"/>
      <c r="C25" s="1239"/>
      <c r="D25" s="1239"/>
      <c r="E25" s="191"/>
      <c r="F25" s="1244" t="s">
        <v>395</v>
      </c>
      <c r="G25" s="1244"/>
      <c r="H25" s="1244"/>
      <c r="I25" s="1244"/>
      <c r="J25" s="1244"/>
      <c r="K25" s="1244"/>
      <c r="L25" s="1244"/>
      <c r="AJ25" s="199" t="s">
        <v>393</v>
      </c>
    </row>
    <row r="26" spans="1:44" ht="15" customHeight="1">
      <c r="A26" s="1229" t="s">
        <v>250</v>
      </c>
      <c r="B26" s="1229"/>
      <c r="C26" s="1229"/>
      <c r="D26" s="1229"/>
      <c r="E26" s="192"/>
      <c r="F26" s="1232" t="s">
        <v>251</v>
      </c>
      <c r="G26" s="1232"/>
      <c r="H26" s="1232"/>
      <c r="I26" s="1232"/>
      <c r="J26" s="1232"/>
      <c r="K26" s="1232"/>
      <c r="L26" s="1232"/>
      <c r="AR26" s="199"/>
    </row>
    <row r="27" spans="1:12" s="179" customFormat="1" ht="18.75">
      <c r="A27" s="1226"/>
      <c r="B27" s="1226"/>
      <c r="C27" s="1226"/>
      <c r="D27" s="1226"/>
      <c r="E27" s="191"/>
      <c r="F27" s="1227"/>
      <c r="G27" s="1227"/>
      <c r="H27" s="1227"/>
      <c r="I27" s="1227"/>
      <c r="J27" s="1227"/>
      <c r="K27" s="1227"/>
      <c r="L27" s="1227"/>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288" t="s">
        <v>399</v>
      </c>
      <c r="C29" s="1288"/>
      <c r="D29" s="191"/>
      <c r="E29" s="191"/>
      <c r="F29" s="191"/>
      <c r="G29" s="191"/>
      <c r="H29" s="1288" t="s">
        <v>399</v>
      </c>
      <c r="I29" s="1288"/>
      <c r="J29" s="1288"/>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124" t="s">
        <v>352</v>
      </c>
      <c r="B37" s="1124"/>
      <c r="C37" s="1124"/>
      <c r="D37" s="1124"/>
      <c r="E37" s="219"/>
      <c r="F37" s="1125" t="s">
        <v>353</v>
      </c>
      <c r="G37" s="1125"/>
      <c r="H37" s="1125"/>
      <c r="I37" s="1125"/>
      <c r="J37" s="1125"/>
      <c r="K37" s="1125"/>
      <c r="L37" s="1125"/>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307" t="s">
        <v>298</v>
      </c>
      <c r="B1" s="1307"/>
      <c r="C1" s="1307"/>
      <c r="D1" s="1297" t="s">
        <v>475</v>
      </c>
      <c r="E1" s="1297"/>
      <c r="F1" s="1297"/>
      <c r="G1" s="1297"/>
      <c r="H1" s="1297"/>
      <c r="I1" s="179"/>
      <c r="J1" s="180" t="s">
        <v>469</v>
      </c>
      <c r="K1" s="289"/>
      <c r="L1" s="289"/>
    </row>
    <row r="2" spans="1:12" ht="15.75" customHeight="1">
      <c r="A2" s="1311" t="s">
        <v>410</v>
      </c>
      <c r="B2" s="1311"/>
      <c r="C2" s="1311"/>
      <c r="D2" s="1297"/>
      <c r="E2" s="1297"/>
      <c r="F2" s="1297"/>
      <c r="G2" s="1297"/>
      <c r="H2" s="1297"/>
      <c r="I2" s="179"/>
      <c r="J2" s="290" t="s">
        <v>411</v>
      </c>
      <c r="K2" s="290"/>
      <c r="L2" s="290"/>
    </row>
    <row r="3" spans="1:12" ht="18.75" customHeight="1">
      <c r="A3" s="1217" t="s">
        <v>362</v>
      </c>
      <c r="B3" s="1217"/>
      <c r="C3" s="1217"/>
      <c r="D3" s="176"/>
      <c r="E3" s="176"/>
      <c r="F3" s="176"/>
      <c r="G3" s="176"/>
      <c r="H3" s="176"/>
      <c r="I3" s="179"/>
      <c r="J3" s="183" t="s">
        <v>468</v>
      </c>
      <c r="K3" s="183"/>
      <c r="L3" s="183"/>
    </row>
    <row r="4" spans="1:12" ht="15.75" customHeight="1">
      <c r="A4" s="1308" t="s">
        <v>438</v>
      </c>
      <c r="B4" s="1308"/>
      <c r="C4" s="1308"/>
      <c r="D4" s="1323"/>
      <c r="E4" s="1323"/>
      <c r="F4" s="1323"/>
      <c r="G4" s="1323"/>
      <c r="H4" s="1323"/>
      <c r="I4" s="179"/>
      <c r="J4" s="291" t="s">
        <v>403</v>
      </c>
      <c r="K4" s="291"/>
      <c r="L4" s="291"/>
    </row>
    <row r="5" spans="1:12" ht="15.75">
      <c r="A5" s="1312"/>
      <c r="B5" s="1312"/>
      <c r="C5" s="175"/>
      <c r="D5" s="179"/>
      <c r="E5" s="179"/>
      <c r="F5" s="179"/>
      <c r="G5" s="179"/>
      <c r="H5" s="292"/>
      <c r="I5" s="1324" t="s">
        <v>439</v>
      </c>
      <c r="J5" s="1324"/>
      <c r="K5" s="1324"/>
      <c r="L5" s="1324"/>
    </row>
    <row r="6" spans="1:12" ht="18.75" customHeight="1">
      <c r="A6" s="1209" t="s">
        <v>72</v>
      </c>
      <c r="B6" s="1210"/>
      <c r="C6" s="1319" t="s">
        <v>299</v>
      </c>
      <c r="D6" s="1230" t="s">
        <v>300</v>
      </c>
      <c r="E6" s="1322"/>
      <c r="F6" s="1231"/>
      <c r="G6" s="1230" t="s">
        <v>301</v>
      </c>
      <c r="H6" s="1322"/>
      <c r="I6" s="1322"/>
      <c r="J6" s="1322"/>
      <c r="K6" s="1322"/>
      <c r="L6" s="1231"/>
    </row>
    <row r="7" spans="1:12" ht="15.75" customHeight="1">
      <c r="A7" s="1211"/>
      <c r="B7" s="1212"/>
      <c r="C7" s="1321"/>
      <c r="D7" s="1230" t="s">
        <v>7</v>
      </c>
      <c r="E7" s="1322"/>
      <c r="F7" s="1231"/>
      <c r="G7" s="1319" t="s">
        <v>37</v>
      </c>
      <c r="H7" s="1230" t="s">
        <v>7</v>
      </c>
      <c r="I7" s="1322"/>
      <c r="J7" s="1322"/>
      <c r="K7" s="1322"/>
      <c r="L7" s="1231"/>
    </row>
    <row r="8" spans="1:12" ht="14.25" customHeight="1">
      <c r="A8" s="1211"/>
      <c r="B8" s="1212"/>
      <c r="C8" s="1321"/>
      <c r="D8" s="1319" t="s">
        <v>302</v>
      </c>
      <c r="E8" s="1319" t="s">
        <v>303</v>
      </c>
      <c r="F8" s="1319" t="s">
        <v>304</v>
      </c>
      <c r="G8" s="1321"/>
      <c r="H8" s="1319" t="s">
        <v>305</v>
      </c>
      <c r="I8" s="1319" t="s">
        <v>306</v>
      </c>
      <c r="J8" s="1319" t="s">
        <v>307</v>
      </c>
      <c r="K8" s="1319" t="s">
        <v>308</v>
      </c>
      <c r="L8" s="1319" t="s">
        <v>309</v>
      </c>
    </row>
    <row r="9" spans="1:12" ht="77.25" customHeight="1">
      <c r="A9" s="1213"/>
      <c r="B9" s="1214"/>
      <c r="C9" s="1320"/>
      <c r="D9" s="1320"/>
      <c r="E9" s="1320"/>
      <c r="F9" s="1320"/>
      <c r="G9" s="1320"/>
      <c r="H9" s="1320"/>
      <c r="I9" s="1320"/>
      <c r="J9" s="1320"/>
      <c r="K9" s="1320"/>
      <c r="L9" s="1320"/>
    </row>
    <row r="10" spans="1:12" s="280" customFormat="1" ht="16.5" customHeight="1">
      <c r="A10" s="1313" t="s">
        <v>6</v>
      </c>
      <c r="B10" s="1314"/>
      <c r="C10" s="229">
        <v>1</v>
      </c>
      <c r="D10" s="229">
        <v>2</v>
      </c>
      <c r="E10" s="229">
        <v>3</v>
      </c>
      <c r="F10" s="229">
        <v>4</v>
      </c>
      <c r="G10" s="229">
        <v>5</v>
      </c>
      <c r="H10" s="229">
        <v>6</v>
      </c>
      <c r="I10" s="229">
        <v>7</v>
      </c>
      <c r="J10" s="229">
        <v>8</v>
      </c>
      <c r="K10" s="230" t="s">
        <v>78</v>
      </c>
      <c r="L10" s="230" t="s">
        <v>101</v>
      </c>
    </row>
    <row r="11" spans="1:12" s="280" customFormat="1" ht="16.5" customHeight="1">
      <c r="A11" s="1317" t="s">
        <v>407</v>
      </c>
      <c r="B11" s="1318"/>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315" t="s">
        <v>408</v>
      </c>
      <c r="B12" s="1316"/>
      <c r="C12" s="233">
        <v>12</v>
      </c>
      <c r="D12" s="233">
        <v>0</v>
      </c>
      <c r="E12" s="233">
        <v>1</v>
      </c>
      <c r="F12" s="233">
        <v>11</v>
      </c>
      <c r="G12" s="233">
        <v>10</v>
      </c>
      <c r="H12" s="233">
        <v>0</v>
      </c>
      <c r="I12" s="233">
        <v>0</v>
      </c>
      <c r="J12" s="233">
        <v>0</v>
      </c>
      <c r="K12" s="233">
        <v>6</v>
      </c>
      <c r="L12" s="233">
        <v>4</v>
      </c>
    </row>
    <row r="13" spans="1:32" s="280" customFormat="1" ht="16.5" customHeight="1">
      <c r="A13" s="1309" t="s">
        <v>37</v>
      </c>
      <c r="B13" s="1310"/>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239" t="s">
        <v>395</v>
      </c>
      <c r="B28" s="1239"/>
      <c r="C28" s="1239"/>
      <c r="D28" s="1239"/>
      <c r="E28" s="1239"/>
      <c r="F28" s="191"/>
      <c r="G28" s="190"/>
      <c r="H28" s="303" t="s">
        <v>440</v>
      </c>
      <c r="I28" s="304"/>
      <c r="J28" s="304"/>
      <c r="K28" s="304"/>
      <c r="L28" s="304"/>
      <c r="AG28" s="242" t="s">
        <v>396</v>
      </c>
      <c r="AI28" s="199">
        <f>82/88</f>
        <v>0.9318181818181818</v>
      </c>
    </row>
    <row r="29" spans="1:12" ht="15" customHeight="1">
      <c r="A29" s="1229" t="s">
        <v>4</v>
      </c>
      <c r="B29" s="1229"/>
      <c r="C29" s="1229"/>
      <c r="D29" s="1229"/>
      <c r="E29" s="1229"/>
      <c r="F29" s="191"/>
      <c r="G29" s="192"/>
      <c r="H29" s="1232" t="s">
        <v>251</v>
      </c>
      <c r="I29" s="1232"/>
      <c r="J29" s="1232"/>
      <c r="K29" s="1232"/>
      <c r="L29" s="1232"/>
    </row>
    <row r="30" spans="1:14" s="179" customFormat="1" ht="18.75">
      <c r="A30" s="1226"/>
      <c r="B30" s="1226"/>
      <c r="C30" s="1226"/>
      <c r="D30" s="1226"/>
      <c r="E30" s="1226"/>
      <c r="F30" s="305"/>
      <c r="G30" s="191"/>
      <c r="H30" s="1227"/>
      <c r="I30" s="1227"/>
      <c r="J30" s="1227"/>
      <c r="K30" s="1227"/>
      <c r="L30" s="1227"/>
      <c r="M30" s="306"/>
      <c r="N30" s="306"/>
    </row>
    <row r="31" spans="1:12" ht="18">
      <c r="A31" s="191"/>
      <c r="B31" s="191"/>
      <c r="C31" s="191"/>
      <c r="D31" s="191"/>
      <c r="E31" s="191"/>
      <c r="F31" s="191"/>
      <c r="G31" s="191"/>
      <c r="H31" s="191"/>
      <c r="I31" s="191"/>
      <c r="J31" s="191"/>
      <c r="K31" s="191"/>
      <c r="L31" s="307"/>
    </row>
    <row r="32" spans="1:12" ht="18">
      <c r="A32" s="191"/>
      <c r="B32" s="1288" t="s">
        <v>399</v>
      </c>
      <c r="C32" s="1288"/>
      <c r="D32" s="1288"/>
      <c r="E32" s="1288"/>
      <c r="F32" s="191"/>
      <c r="G32" s="191"/>
      <c r="H32" s="191"/>
      <c r="I32" s="1288" t="s">
        <v>399</v>
      </c>
      <c r="J32" s="1288"/>
      <c r="K32" s="1288"/>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325" t="s">
        <v>310</v>
      </c>
      <c r="C40" s="1325"/>
      <c r="D40" s="1325"/>
      <c r="E40" s="1325"/>
      <c r="F40" s="1325"/>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1124" t="s">
        <v>441</v>
      </c>
      <c r="B43" s="1124"/>
      <c r="C43" s="1124"/>
      <c r="D43" s="1124"/>
      <c r="E43" s="1124"/>
      <c r="F43" s="191"/>
      <c r="G43" s="310"/>
      <c r="H43" s="1125" t="s">
        <v>353</v>
      </c>
      <c r="I43" s="1125"/>
      <c r="J43" s="1125"/>
      <c r="K43" s="1125"/>
      <c r="L43" s="1125"/>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220" t="s">
        <v>313</v>
      </c>
      <c r="B1" s="1220"/>
      <c r="C1" s="1220"/>
      <c r="D1" s="1220"/>
      <c r="E1" s="315"/>
      <c r="F1" s="1215" t="s">
        <v>476</v>
      </c>
      <c r="G1" s="1215"/>
      <c r="H1" s="1215"/>
      <c r="I1" s="1215"/>
      <c r="J1" s="1215"/>
      <c r="K1" s="1215"/>
      <c r="L1" s="1215"/>
      <c r="M1" s="1215"/>
      <c r="N1" s="1215"/>
      <c r="O1" s="1215"/>
      <c r="P1" s="316" t="s">
        <v>400</v>
      </c>
      <c r="Q1" s="317"/>
      <c r="R1" s="317"/>
      <c r="S1" s="317"/>
      <c r="T1" s="317"/>
    </row>
    <row r="2" spans="1:20" s="186" customFormat="1" ht="20.25" customHeight="1">
      <c r="A2" s="1326" t="s">
        <v>410</v>
      </c>
      <c r="B2" s="1326"/>
      <c r="C2" s="1326"/>
      <c r="D2" s="1326"/>
      <c r="E2" s="315"/>
      <c r="F2" s="1215"/>
      <c r="G2" s="1215"/>
      <c r="H2" s="1215"/>
      <c r="I2" s="1215"/>
      <c r="J2" s="1215"/>
      <c r="K2" s="1215"/>
      <c r="L2" s="1215"/>
      <c r="M2" s="1215"/>
      <c r="N2" s="1215"/>
      <c r="O2" s="1215"/>
      <c r="P2" s="317" t="s">
        <v>442</v>
      </c>
      <c r="Q2" s="317"/>
      <c r="R2" s="317"/>
      <c r="S2" s="317"/>
      <c r="T2" s="317"/>
    </row>
    <row r="3" spans="1:20" s="186" customFormat="1" ht="15" customHeight="1">
      <c r="A3" s="1326" t="s">
        <v>362</v>
      </c>
      <c r="B3" s="1326"/>
      <c r="C3" s="1326"/>
      <c r="D3" s="1326"/>
      <c r="E3" s="315"/>
      <c r="F3" s="1215"/>
      <c r="G3" s="1215"/>
      <c r="H3" s="1215"/>
      <c r="I3" s="1215"/>
      <c r="J3" s="1215"/>
      <c r="K3" s="1215"/>
      <c r="L3" s="1215"/>
      <c r="M3" s="1215"/>
      <c r="N3" s="1215"/>
      <c r="O3" s="1215"/>
      <c r="P3" s="316" t="s">
        <v>468</v>
      </c>
      <c r="Q3" s="316"/>
      <c r="R3" s="316"/>
      <c r="S3" s="318"/>
      <c r="T3" s="318"/>
    </row>
    <row r="4" spans="1:20" s="186" customFormat="1" ht="15.75" customHeight="1">
      <c r="A4" s="1333" t="s">
        <v>443</v>
      </c>
      <c r="B4" s="1333"/>
      <c r="C4" s="1333"/>
      <c r="D4" s="1333"/>
      <c r="E4" s="316"/>
      <c r="F4" s="1215"/>
      <c r="G4" s="1215"/>
      <c r="H4" s="1215"/>
      <c r="I4" s="1215"/>
      <c r="J4" s="1215"/>
      <c r="K4" s="1215"/>
      <c r="L4" s="1215"/>
      <c r="M4" s="1215"/>
      <c r="N4" s="1215"/>
      <c r="O4" s="1215"/>
      <c r="P4" s="317" t="s">
        <v>412</v>
      </c>
      <c r="Q4" s="316"/>
      <c r="R4" s="316"/>
      <c r="S4" s="318"/>
      <c r="T4" s="318"/>
    </row>
    <row r="5" spans="1:18" s="186" customFormat="1" ht="24" customHeight="1">
      <c r="A5" s="319"/>
      <c r="B5" s="319"/>
      <c r="C5" s="319"/>
      <c r="F5" s="1335"/>
      <c r="G5" s="1335"/>
      <c r="H5" s="1335"/>
      <c r="I5" s="1335"/>
      <c r="J5" s="1335"/>
      <c r="K5" s="1335"/>
      <c r="L5" s="1335"/>
      <c r="M5" s="1335"/>
      <c r="N5" s="1335"/>
      <c r="O5" s="1335"/>
      <c r="P5" s="320" t="s">
        <v>444</v>
      </c>
      <c r="Q5" s="321"/>
      <c r="R5" s="321"/>
    </row>
    <row r="6" spans="1:20" s="322" customFormat="1" ht="21.75" customHeight="1">
      <c r="A6" s="1339" t="s">
        <v>72</v>
      </c>
      <c r="B6" s="1340"/>
      <c r="C6" s="1223" t="s">
        <v>38</v>
      </c>
      <c r="D6" s="1207"/>
      <c r="E6" s="1223" t="s">
        <v>7</v>
      </c>
      <c r="F6" s="1334"/>
      <c r="G6" s="1334"/>
      <c r="H6" s="1334"/>
      <c r="I6" s="1334"/>
      <c r="J6" s="1334"/>
      <c r="K6" s="1334"/>
      <c r="L6" s="1334"/>
      <c r="M6" s="1334"/>
      <c r="N6" s="1334"/>
      <c r="O6" s="1334"/>
      <c r="P6" s="1334"/>
      <c r="Q6" s="1334"/>
      <c r="R6" s="1334"/>
      <c r="S6" s="1334"/>
      <c r="T6" s="1207"/>
    </row>
    <row r="7" spans="1:21" s="322" customFormat="1" ht="22.5" customHeight="1">
      <c r="A7" s="1341"/>
      <c r="B7" s="1342"/>
      <c r="C7" s="1240" t="s">
        <v>445</v>
      </c>
      <c r="D7" s="1240" t="s">
        <v>446</v>
      </c>
      <c r="E7" s="1223" t="s">
        <v>314</v>
      </c>
      <c r="F7" s="1331"/>
      <c r="G7" s="1331"/>
      <c r="H7" s="1331"/>
      <c r="I7" s="1331"/>
      <c r="J7" s="1331"/>
      <c r="K7" s="1331"/>
      <c r="L7" s="1332"/>
      <c r="M7" s="1223" t="s">
        <v>447</v>
      </c>
      <c r="N7" s="1334"/>
      <c r="O7" s="1334"/>
      <c r="P7" s="1334"/>
      <c r="Q7" s="1334"/>
      <c r="R7" s="1334"/>
      <c r="S7" s="1334"/>
      <c r="T7" s="1207"/>
      <c r="U7" s="323"/>
    </row>
    <row r="8" spans="1:20" s="322" customFormat="1" ht="42.75" customHeight="1">
      <c r="A8" s="1341"/>
      <c r="B8" s="1342"/>
      <c r="C8" s="1241"/>
      <c r="D8" s="1241"/>
      <c r="E8" s="1204" t="s">
        <v>448</v>
      </c>
      <c r="F8" s="1204"/>
      <c r="G8" s="1223" t="s">
        <v>449</v>
      </c>
      <c r="H8" s="1334"/>
      <c r="I8" s="1334"/>
      <c r="J8" s="1334"/>
      <c r="K8" s="1334"/>
      <c r="L8" s="1207"/>
      <c r="M8" s="1204" t="s">
        <v>450</v>
      </c>
      <c r="N8" s="1204"/>
      <c r="O8" s="1223" t="s">
        <v>449</v>
      </c>
      <c r="P8" s="1334"/>
      <c r="Q8" s="1334"/>
      <c r="R8" s="1334"/>
      <c r="S8" s="1334"/>
      <c r="T8" s="1207"/>
    </row>
    <row r="9" spans="1:20" s="322" customFormat="1" ht="35.25" customHeight="1">
      <c r="A9" s="1341"/>
      <c r="B9" s="1342"/>
      <c r="C9" s="1241"/>
      <c r="D9" s="1241"/>
      <c r="E9" s="1240" t="s">
        <v>315</v>
      </c>
      <c r="F9" s="1240" t="s">
        <v>316</v>
      </c>
      <c r="G9" s="1329" t="s">
        <v>317</v>
      </c>
      <c r="H9" s="1330"/>
      <c r="I9" s="1329" t="s">
        <v>318</v>
      </c>
      <c r="J9" s="1330"/>
      <c r="K9" s="1329" t="s">
        <v>319</v>
      </c>
      <c r="L9" s="1330"/>
      <c r="M9" s="1240" t="s">
        <v>320</v>
      </c>
      <c r="N9" s="1240" t="s">
        <v>316</v>
      </c>
      <c r="O9" s="1329" t="s">
        <v>317</v>
      </c>
      <c r="P9" s="1330"/>
      <c r="Q9" s="1329" t="s">
        <v>321</v>
      </c>
      <c r="R9" s="1330"/>
      <c r="S9" s="1329" t="s">
        <v>322</v>
      </c>
      <c r="T9" s="1330"/>
    </row>
    <row r="10" spans="1:20" s="322" customFormat="1" ht="25.5" customHeight="1">
      <c r="A10" s="1329"/>
      <c r="B10" s="1330"/>
      <c r="C10" s="1242"/>
      <c r="D10" s="1242"/>
      <c r="E10" s="1242"/>
      <c r="F10" s="1242"/>
      <c r="G10" s="224" t="s">
        <v>320</v>
      </c>
      <c r="H10" s="224" t="s">
        <v>316</v>
      </c>
      <c r="I10" s="228" t="s">
        <v>320</v>
      </c>
      <c r="J10" s="224" t="s">
        <v>316</v>
      </c>
      <c r="K10" s="228" t="s">
        <v>320</v>
      </c>
      <c r="L10" s="224" t="s">
        <v>316</v>
      </c>
      <c r="M10" s="1242"/>
      <c r="N10" s="1242"/>
      <c r="O10" s="224" t="s">
        <v>320</v>
      </c>
      <c r="P10" s="224" t="s">
        <v>316</v>
      </c>
      <c r="Q10" s="228" t="s">
        <v>320</v>
      </c>
      <c r="R10" s="224" t="s">
        <v>316</v>
      </c>
      <c r="S10" s="228" t="s">
        <v>320</v>
      </c>
      <c r="T10" s="224" t="s">
        <v>316</v>
      </c>
    </row>
    <row r="11" spans="1:32" s="231" customFormat="1" ht="12.75">
      <c r="A11" s="1343" t="s">
        <v>6</v>
      </c>
      <c r="B11" s="1344"/>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327" t="s">
        <v>432</v>
      </c>
      <c r="B12" s="1328"/>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345" t="s">
        <v>408</v>
      </c>
      <c r="B13" s="1346"/>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337" t="s">
        <v>37</v>
      </c>
      <c r="B14" s="1338"/>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239" t="s">
        <v>395</v>
      </c>
      <c r="C29" s="1239"/>
      <c r="D29" s="1239"/>
      <c r="E29" s="1239"/>
      <c r="F29" s="1239"/>
      <c r="G29" s="1239"/>
      <c r="H29" s="190"/>
      <c r="I29" s="190"/>
      <c r="J29" s="191"/>
      <c r="K29" s="190"/>
      <c r="L29" s="1244" t="s">
        <v>395</v>
      </c>
      <c r="M29" s="1244"/>
      <c r="N29" s="1244"/>
      <c r="O29" s="1244"/>
      <c r="P29" s="1244"/>
      <c r="Q29" s="1244"/>
      <c r="R29" s="1244"/>
      <c r="S29" s="1244"/>
      <c r="T29" s="1244"/>
    </row>
    <row r="30" spans="1:20" ht="15" customHeight="1">
      <c r="A30" s="189"/>
      <c r="B30" s="1229" t="s">
        <v>43</v>
      </c>
      <c r="C30" s="1229"/>
      <c r="D30" s="1229"/>
      <c r="E30" s="1229"/>
      <c r="F30" s="1229"/>
      <c r="G30" s="1229"/>
      <c r="H30" s="192"/>
      <c r="I30" s="192"/>
      <c r="J30" s="192"/>
      <c r="K30" s="192"/>
      <c r="L30" s="1232" t="s">
        <v>351</v>
      </c>
      <c r="M30" s="1232"/>
      <c r="N30" s="1232"/>
      <c r="O30" s="1232"/>
      <c r="P30" s="1232"/>
      <c r="Q30" s="1232"/>
      <c r="R30" s="1232"/>
      <c r="S30" s="1232"/>
      <c r="T30" s="1232"/>
    </row>
    <row r="31" spans="1:20" s="329" customFormat="1" ht="18.75">
      <c r="A31" s="327"/>
      <c r="B31" s="1226"/>
      <c r="C31" s="1226"/>
      <c r="D31" s="1226"/>
      <c r="E31" s="1226"/>
      <c r="F31" s="1226"/>
      <c r="G31" s="328"/>
      <c r="H31" s="328"/>
      <c r="I31" s="328"/>
      <c r="J31" s="328"/>
      <c r="K31" s="328"/>
      <c r="L31" s="1227"/>
      <c r="M31" s="1227"/>
      <c r="N31" s="1227"/>
      <c r="O31" s="1227"/>
      <c r="P31" s="1227"/>
      <c r="Q31" s="1227"/>
      <c r="R31" s="1227"/>
      <c r="S31" s="1227"/>
      <c r="T31" s="1227"/>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336" t="s">
        <v>399</v>
      </c>
      <c r="C33" s="1336"/>
      <c r="D33" s="1336"/>
      <c r="E33" s="1336"/>
      <c r="F33" s="1336"/>
      <c r="G33" s="330"/>
      <c r="H33" s="330"/>
      <c r="I33" s="330"/>
      <c r="J33" s="330"/>
      <c r="K33" s="330"/>
      <c r="L33" s="330"/>
      <c r="M33" s="330"/>
      <c r="N33" s="330"/>
      <c r="O33" s="1336" t="s">
        <v>399</v>
      </c>
      <c r="P33" s="1336"/>
      <c r="Q33" s="1336"/>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124" t="s">
        <v>352</v>
      </c>
      <c r="C39" s="1124"/>
      <c r="D39" s="1124"/>
      <c r="E39" s="1124"/>
      <c r="F39" s="1124"/>
      <c r="G39" s="1124"/>
      <c r="H39" s="191"/>
      <c r="I39" s="191"/>
      <c r="J39" s="191"/>
      <c r="K39" s="191"/>
      <c r="L39" s="1125" t="s">
        <v>353</v>
      </c>
      <c r="M39" s="1125"/>
      <c r="N39" s="1125"/>
      <c r="O39" s="1125"/>
      <c r="P39" s="1125"/>
      <c r="Q39" s="1125"/>
      <c r="R39" s="1125"/>
      <c r="S39" s="1125"/>
      <c r="T39" s="1125"/>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L29:T29"/>
    <mergeCell ref="N9:N10"/>
    <mergeCell ref="L31:T31"/>
    <mergeCell ref="L39:T39"/>
    <mergeCell ref="B33:F33"/>
    <mergeCell ref="B30:G30"/>
    <mergeCell ref="A11:B11"/>
    <mergeCell ref="B31:F31"/>
    <mergeCell ref="C7:C10"/>
    <mergeCell ref="Q9:R9"/>
    <mergeCell ref="B39:G39"/>
    <mergeCell ref="O9:P9"/>
    <mergeCell ref="M9:M10"/>
    <mergeCell ref="A13:B13"/>
    <mergeCell ref="E9:E10"/>
    <mergeCell ref="C6:D6"/>
    <mergeCell ref="F5:O5"/>
    <mergeCell ref="K9:L9"/>
    <mergeCell ref="F9:F10"/>
    <mergeCell ref="G8:L8"/>
    <mergeCell ref="O33:Q33"/>
    <mergeCell ref="B29:G29"/>
    <mergeCell ref="A14:B14"/>
    <mergeCell ref="D7:D10"/>
    <mergeCell ref="A6:B10"/>
    <mergeCell ref="O8:T8"/>
    <mergeCell ref="M8:N8"/>
    <mergeCell ref="M7:T7"/>
    <mergeCell ref="E8:F8"/>
    <mergeCell ref="E6:T6"/>
    <mergeCell ref="S9:T9"/>
    <mergeCell ref="L30:T30"/>
    <mergeCell ref="A1:D1"/>
    <mergeCell ref="A2:D2"/>
    <mergeCell ref="A12:B12"/>
    <mergeCell ref="I9:J9"/>
    <mergeCell ref="G9:H9"/>
    <mergeCell ref="E7:L7"/>
    <mergeCell ref="F1:O4"/>
    <mergeCell ref="A4:D4"/>
    <mergeCell ref="A3:D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Nguyen</cp:lastModifiedBy>
  <cp:lastPrinted>2019-10-04T02:22:39Z</cp:lastPrinted>
  <dcterms:created xsi:type="dcterms:W3CDTF">2004-03-07T02:36:29Z</dcterms:created>
  <dcterms:modified xsi:type="dcterms:W3CDTF">2020-01-03T12:34:54Z</dcterms:modified>
  <cp:category/>
  <cp:version/>
  <cp:contentType/>
  <cp:contentStatus/>
</cp:coreProperties>
</file>